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786" yWindow="5310" windowWidth="22290" windowHeight="4875" tabRatio="872" activeTab="0"/>
  </bookViews>
  <sheets>
    <sheet name="Wage &amp; Allowance Breakouts" sheetId="1" r:id="rId1"/>
    <sheet name="Indian Tax Slabs 2011-2012" sheetId="2" r:id="rId2"/>
    <sheet name="Indian Tax Slabs 2010-2011" sheetId="3" r:id="rId3"/>
    <sheet name="Indian Tax Slabs 2009-2010" sheetId="4" r:id="rId4"/>
    <sheet name="Indian Tax Slabs 2008-2009" sheetId="5" r:id="rId5"/>
    <sheet name="Indian Tax Slabs 2007-2008" sheetId="6" r:id="rId6"/>
    <sheet name="Indian Tax Slabs 2006-2007" sheetId="7" r:id="rId7"/>
  </sheets>
  <externalReferences>
    <externalReference r:id="rId10"/>
  </externalReferences>
  <definedNames/>
  <calcPr fullCalcOnLoad="1"/>
</workbook>
</file>

<file path=xl/comments1.xml><?xml version="1.0" encoding="utf-8"?>
<comments xmlns="http://schemas.openxmlformats.org/spreadsheetml/2006/main">
  <authors>
    <author>Milan Madhani</author>
  </authors>
  <commentList>
    <comment ref="K18" authorId="0">
      <text>
        <r>
          <rPr>
            <b/>
            <sz val="12"/>
            <rFont val="Tahoma"/>
            <family val="2"/>
          </rPr>
          <t xml:space="preserve">--This sheet will calculate your Indian income and Indian tax per calendar year in question. --.
INSTRUCTIONS:  
1.  Put the US tax year in Field A1 for which you are calculating Indian taxes.
2. Only Change Items In Blue Color.
3. Change exchange rate if you wish in field B17.
4. For LTA or LTC, or other  noncash allowances, make sure you provide income amounts which was GIVEN and usable in the tax year, whether you used it or not.  If prior years' amounts of LTA or allowances became usable to you,  this is income because it "vested."
5. For Bank Interest, Dividends, just average them out for 12 months.
</t>
        </r>
      </text>
    </comment>
    <comment ref="A1" authorId="0">
      <text>
        <r>
          <rPr>
            <b/>
            <sz val="14"/>
            <rFont val="Tahoma"/>
            <family val="2"/>
          </rPr>
          <t>Please put the US calendar year in this upper left hand corner for which you earned this foreign income. 2011? 2010? 2009???</t>
        </r>
        <r>
          <rPr>
            <b/>
            <sz val="8"/>
            <rFont val="Tahoma"/>
            <family val="0"/>
          </rPr>
          <t xml:space="preserve">
</t>
        </r>
        <r>
          <rPr>
            <sz val="8"/>
            <rFont val="Tahoma"/>
            <family val="0"/>
          </rPr>
          <t xml:space="preserve">
</t>
        </r>
      </text>
    </comment>
  </commentList>
</comments>
</file>

<file path=xl/sharedStrings.xml><?xml version="1.0" encoding="utf-8"?>
<sst xmlns="http://schemas.openxmlformats.org/spreadsheetml/2006/main" count="208" uniqueCount="88">
  <si>
    <t>MEN</t>
  </si>
  <si>
    <t>WOMEN</t>
  </si>
  <si>
    <t>SENIORS</t>
  </si>
  <si>
    <t>+</t>
  </si>
  <si>
    <t>Indian Income</t>
  </si>
  <si>
    <t>Indian Tax</t>
  </si>
  <si>
    <t>Total Tax (Man)</t>
  </si>
  <si>
    <t>Total Tax (Women)</t>
  </si>
  <si>
    <t>Total Tax (Seniors)</t>
  </si>
  <si>
    <t>INDIAN 2010-2011 TAX SLABS</t>
  </si>
  <si>
    <t>INDIAN 2009-2010 TAX SLABS</t>
  </si>
  <si>
    <t>Indian Wages (Basic &amp; Special Pay)</t>
  </si>
  <si>
    <t>Bonuses</t>
  </si>
  <si>
    <t>Total Wages</t>
  </si>
  <si>
    <t>Total HRA Allowance</t>
  </si>
  <si>
    <t>JUNE</t>
  </si>
  <si>
    <t>JULY</t>
  </si>
  <si>
    <t>Exhange Rate</t>
  </si>
  <si>
    <t>Total Housing</t>
  </si>
  <si>
    <t>Total Medical</t>
  </si>
  <si>
    <t>Total LTA</t>
  </si>
  <si>
    <t>Total Conveyance</t>
  </si>
  <si>
    <t>Jan 1st - March 31st</t>
  </si>
  <si>
    <t>April 1st - Dec. 31st</t>
  </si>
  <si>
    <t>HRA Allowance Given (broken out from Wages)</t>
  </si>
  <si>
    <t>Conveyance (other HRA) Given</t>
  </si>
  <si>
    <t>Medical (Other HRA) Given</t>
  </si>
  <si>
    <t>LTA (Other HRA) Given</t>
  </si>
  <si>
    <t>Other HRA (not in Wages) Given</t>
  </si>
  <si>
    <t>INDIAN 2008-2009 TAX SLABS</t>
  </si>
  <si>
    <t>Other Income</t>
  </si>
  <si>
    <t>Reconciled into Dollars</t>
  </si>
  <si>
    <t xml:space="preserve">Total Earned in Calendar Year </t>
  </si>
  <si>
    <t>Dividends #2</t>
  </si>
  <si>
    <t>Dividends #1</t>
  </si>
  <si>
    <t>Unemployment Earnings</t>
  </si>
  <si>
    <t>Total Foreign Income in $</t>
  </si>
  <si>
    <t>Total Unemp</t>
  </si>
  <si>
    <t>Total Interest</t>
  </si>
  <si>
    <t>Total Dividends</t>
  </si>
  <si>
    <t>Total Pensions</t>
  </si>
  <si>
    <t>Total Other All</t>
  </si>
  <si>
    <t>In Rupees</t>
  </si>
  <si>
    <t>Private Company Pension</t>
  </si>
  <si>
    <t>Private Company Pension 2</t>
  </si>
  <si>
    <t>Government Pension</t>
  </si>
  <si>
    <t>Bank Interest #1</t>
  </si>
  <si>
    <t>Total Com. Profits</t>
  </si>
  <si>
    <t>Total Other Income</t>
  </si>
  <si>
    <t>Bank Interest #2</t>
  </si>
  <si>
    <t>Bank Interest #3</t>
  </si>
  <si>
    <t>Company Profit #1</t>
  </si>
  <si>
    <t>Company Profit #3</t>
  </si>
  <si>
    <t>APRIL</t>
  </si>
  <si>
    <t>MAY</t>
  </si>
  <si>
    <t>JAN</t>
  </si>
  <si>
    <t>FEB</t>
  </si>
  <si>
    <t>MARCH</t>
  </si>
  <si>
    <t>SEPT</t>
  </si>
  <si>
    <t>OCT</t>
  </si>
  <si>
    <t>NOV</t>
  </si>
  <si>
    <t>DEC</t>
  </si>
  <si>
    <t>Total HRA</t>
  </si>
  <si>
    <t>In Dollars</t>
  </si>
  <si>
    <t>Total Wages (Basic, Spcl,Bonus)</t>
  </si>
  <si>
    <t>Calculated from above</t>
  </si>
  <si>
    <t>AUG</t>
  </si>
  <si>
    <t>-</t>
  </si>
  <si>
    <t>Excesses</t>
  </si>
  <si>
    <t>For Income Amount</t>
  </si>
  <si>
    <t>Man</t>
  </si>
  <si>
    <t>Woman</t>
  </si>
  <si>
    <t>Senior</t>
  </si>
  <si>
    <t>For Income 04/01/09-12/31/09</t>
  </si>
  <si>
    <t>For Income 04/01/08-12/31/08</t>
  </si>
  <si>
    <t>For Income 04/01/11-12/31/11</t>
  </si>
  <si>
    <t>Accrual</t>
  </si>
  <si>
    <t>For New Year Income</t>
  </si>
  <si>
    <t>Calculated for</t>
  </si>
  <si>
    <t>INDIAN 2007-2008 TAX SLABS</t>
  </si>
  <si>
    <t>For Income 04/01/07-12/31/07</t>
  </si>
  <si>
    <t>INDIAN 2006-2007 TAX SLABS</t>
  </si>
  <si>
    <t>For Income 04/01/06-12/31/06</t>
  </si>
  <si>
    <t xml:space="preserve">BACK OUT INDIAN INCOME TAX FROM ACCRUAL YEAR 12/31 LAST YEAR </t>
  </si>
  <si>
    <t>SELECT</t>
  </si>
  <si>
    <t>For Income 04/01/10-12/31/10</t>
  </si>
  <si>
    <t>Calculated for via subtraction</t>
  </si>
  <si>
    <t>INDIAN 2011-2012 TAX SLABS</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</si>
</sst>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mm/dd/yy;@"/>
    <numFmt numFmtId="170" formatCode="&quot;$&quot;#,##0.00"/>
    <numFmt numFmtId="171" formatCode="[$INR]\ #,##0.00"/>
    <numFmt numFmtId="172" formatCode="[$INR]\ #,##0"/>
    <numFmt numFmtId="173" formatCode="###,###,##0.00"/>
    <numFmt numFmtId="174" formatCode="######0.00"/>
    <numFmt numFmtId="175" formatCode="###,###,###"/>
    <numFmt numFmtId="176" formatCode=".00"/>
    <numFmt numFmtId="177" formatCode="#\,##\,##0.00"/>
    <numFmt numFmtId="178" formatCode="#\,##\,##0"/>
    <numFmt numFmtId="179" formatCode="##\,##\,##\,##0"/>
    <numFmt numFmtId="180" formatCode="##\,##0"/>
    <numFmt numFmtId="181" formatCode="#\,##\,##\,##0"/>
    <numFmt numFmtId="182" formatCode="##\,##\,##0"/>
    <numFmt numFmtId="183" formatCode="#0"/>
    <numFmt numFmtId="184" formatCode="#\,##0"/>
    <numFmt numFmtId="185" formatCode="##\,##\,##\,##\,##0"/>
    <numFmt numFmtId="186" formatCode="\`#,##0_);[Red]\(\`#,##0\);\-"/>
  </numFmts>
  <fonts count="50">
    <font>
      <sz val="10"/>
      <name val="Arial"/>
      <family val="0"/>
    </font>
    <font>
      <b/>
      <sz val="10"/>
      <name val="Arial"/>
      <family val="2"/>
    </font>
    <font>
      <sz val="8"/>
      <name val="Arial"/>
      <family val="0"/>
    </font>
    <font>
      <b/>
      <i/>
      <sz val="10"/>
      <name val="Arial"/>
      <family val="2"/>
    </font>
    <font>
      <sz val="10"/>
      <color indexed="18"/>
      <name val="Arial"/>
      <family val="0"/>
    </font>
    <font>
      <b/>
      <i/>
      <sz val="9"/>
      <color indexed="9"/>
      <name val="Arial"/>
      <family val="0"/>
    </font>
    <font>
      <b/>
      <sz val="10"/>
      <color indexed="18"/>
      <name val="Arial"/>
      <family val="2"/>
    </font>
    <font>
      <b/>
      <u val="single"/>
      <sz val="10"/>
      <name val="Arial"/>
      <family val="2"/>
    </font>
    <font>
      <sz val="10"/>
      <color indexed="8"/>
      <name val="Arial"/>
      <family val="0"/>
    </font>
    <font>
      <b/>
      <sz val="10"/>
      <color indexed="8"/>
      <name val="Arial"/>
      <family val="0"/>
    </font>
    <font>
      <b/>
      <i/>
      <sz val="10"/>
      <color indexed="8"/>
      <name val="Arial"/>
      <family val="0"/>
    </font>
    <font>
      <b/>
      <sz val="10"/>
      <color indexed="9"/>
      <name val="Arial"/>
      <family val="2"/>
    </font>
    <font>
      <sz val="10"/>
      <color indexed="9"/>
      <name val="Arial"/>
      <family val="2"/>
    </font>
    <font>
      <sz val="10"/>
      <color indexed="8"/>
      <name val="Rupee Foradian"/>
      <family val="0"/>
    </font>
    <font>
      <sz val="10"/>
      <name val="Rupee Foradian"/>
      <family val="0"/>
    </font>
    <font>
      <b/>
      <sz val="10"/>
      <color indexed="8"/>
      <name val="Rupee Foradian"/>
      <family val="0"/>
    </font>
    <font>
      <b/>
      <sz val="10"/>
      <color indexed="9"/>
      <name val="Rupee Foradian"/>
      <family val="0"/>
    </font>
    <font>
      <i/>
      <sz val="10"/>
      <name val="Rupee Foradian"/>
      <family val="0"/>
    </font>
    <font>
      <b/>
      <i/>
      <sz val="12"/>
      <name val="Rupee Foradian"/>
      <family val="0"/>
    </font>
    <font>
      <b/>
      <sz val="12"/>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0"/>
    </font>
    <font>
      <b/>
      <sz val="8"/>
      <name val="Tahoma"/>
      <family val="0"/>
    </font>
    <font>
      <b/>
      <sz val="14"/>
      <name val="Tahoma"/>
      <family val="2"/>
    </font>
    <font>
      <i/>
      <sz val="10"/>
      <name val="Arial"/>
      <family val="2"/>
    </font>
    <font>
      <b/>
      <sz val="10"/>
      <name val="Rupee Foradian"/>
      <family val="2"/>
    </font>
    <font>
      <b/>
      <sz val="10"/>
      <name val="RUPEE"/>
      <family val="0"/>
    </font>
    <font>
      <u val="single"/>
      <sz val="10"/>
      <color indexed="12"/>
      <name val="Arial"/>
      <family val="0"/>
    </font>
    <font>
      <u val="single"/>
      <sz val="10"/>
      <color indexed="36"/>
      <name val="Arial"/>
      <family val="0"/>
    </font>
    <font>
      <b/>
      <sz val="14"/>
      <name val="Arial"/>
      <family val="2"/>
    </font>
    <font>
      <sz val="18"/>
      <name val="Arial"/>
      <family val="2"/>
    </font>
    <font>
      <vertAlign val="subscript"/>
      <sz val="26"/>
      <name val="Arial"/>
      <family val="2"/>
    </font>
    <font>
      <b/>
      <u val="single"/>
      <sz val="10"/>
      <name val="Rupee Foradian"/>
      <family val="2"/>
    </font>
    <font>
      <b/>
      <sz val="8"/>
      <name val="Arial"/>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8"/>
        <bgColor indexed="64"/>
      </patternFill>
    </fill>
    <fill>
      <patternFill patternType="darkGray">
        <fgColor indexed="9"/>
        <bgColor indexed="13"/>
      </patternFill>
    </fill>
    <fill>
      <patternFill patternType="solid">
        <fgColor indexed="16"/>
        <bgColor indexed="64"/>
      </patternFill>
    </fill>
    <fill>
      <patternFill patternType="solid">
        <fgColor indexed="22"/>
        <bgColor indexed="64"/>
      </patternFill>
    </fill>
    <fill>
      <patternFill patternType="solid">
        <fgColor indexed="16"/>
        <bgColor indexed="64"/>
      </patternFill>
    </fill>
    <fill>
      <patternFill patternType="solid">
        <fgColor indexed="13"/>
        <bgColor indexed="64"/>
      </patternFill>
    </fill>
    <fill>
      <patternFill patternType="solid">
        <fgColor indexed="16"/>
        <bgColor indexed="64"/>
      </patternFill>
    </fill>
  </fills>
  <borders count="3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style="medium"/>
      <bottom style="thin"/>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color indexed="63"/>
      </right>
      <top style="thin"/>
      <bottom style="medium"/>
    </border>
    <border>
      <left>
        <color indexed="63"/>
      </left>
      <right>
        <color indexed="63"/>
      </right>
      <top style="thin"/>
      <bottom>
        <color indexed="63"/>
      </bottom>
    </border>
    <border>
      <left style="thick">
        <color indexed="9"/>
      </left>
      <right>
        <color indexed="63"/>
      </right>
      <top>
        <color indexed="63"/>
      </top>
      <bottom style="medium"/>
    </border>
    <border>
      <left style="thick">
        <color indexed="9"/>
      </left>
      <right>
        <color indexed="63"/>
      </right>
      <top style="thin"/>
      <bottom style="medium"/>
    </border>
    <border>
      <left style="thick">
        <color indexed="9"/>
      </left>
      <right>
        <color indexed="63"/>
      </right>
      <top>
        <color indexed="63"/>
      </top>
      <bottom>
        <color indexed="63"/>
      </bottom>
    </border>
    <border>
      <left>
        <color indexed="63"/>
      </left>
      <right>
        <color indexed="63"/>
      </right>
      <top style="thick">
        <color indexed="11"/>
      </top>
      <bottom style="thick">
        <color indexed="11"/>
      </bottom>
    </border>
    <border>
      <left>
        <color indexed="63"/>
      </left>
      <right style="thick">
        <color indexed="11"/>
      </right>
      <top style="thick">
        <color indexed="11"/>
      </top>
      <bottom style="thick">
        <color indexed="11"/>
      </bottom>
    </border>
    <border>
      <left>
        <color indexed="63"/>
      </left>
      <right>
        <color indexed="63"/>
      </right>
      <top>
        <color indexed="63"/>
      </top>
      <bottom style="thick">
        <color indexed="11"/>
      </bottom>
    </border>
    <border>
      <left>
        <color indexed="63"/>
      </left>
      <right style="thick">
        <color indexed="11"/>
      </right>
      <top>
        <color indexed="63"/>
      </top>
      <bottom style="thick">
        <color indexed="11"/>
      </bottom>
    </border>
    <border>
      <left>
        <color indexed="63"/>
      </left>
      <right>
        <color indexed="63"/>
      </right>
      <top style="thick">
        <color indexed="11"/>
      </top>
      <bottom>
        <color indexed="63"/>
      </bottom>
    </border>
    <border>
      <left>
        <color indexed="63"/>
      </left>
      <right style="thick">
        <color indexed="11"/>
      </right>
      <top style="thick">
        <color indexed="11"/>
      </top>
      <bottom>
        <color indexed="63"/>
      </bottom>
    </border>
    <border>
      <left style="thick">
        <color indexed="11"/>
      </left>
      <right style="thick">
        <color indexed="11"/>
      </right>
      <top style="thick">
        <color indexed="11"/>
      </top>
      <bottom>
        <color indexed="63"/>
      </bottom>
    </border>
    <border>
      <left style="thick">
        <color indexed="11"/>
      </left>
      <right>
        <color indexed="63"/>
      </right>
      <top style="medium"/>
      <bottom>
        <color indexed="63"/>
      </bottom>
    </border>
    <border>
      <left style="thick">
        <color indexed="11"/>
      </left>
      <right>
        <color indexed="63"/>
      </right>
      <top>
        <color indexed="63"/>
      </top>
      <bottom>
        <color indexed="63"/>
      </bottom>
    </border>
    <border>
      <left style="thick">
        <color indexed="11"/>
      </left>
      <right style="thick">
        <color indexed="11"/>
      </right>
      <top>
        <color indexed="63"/>
      </top>
      <bottom style="thick">
        <color indexed="11"/>
      </bottom>
    </border>
    <border>
      <left style="thick">
        <color indexed="11"/>
      </left>
      <right>
        <color indexed="63"/>
      </right>
      <top style="thick">
        <color indexed="11"/>
      </top>
      <bottom>
        <color indexed="63"/>
      </bottom>
    </border>
    <border>
      <left style="thick">
        <color indexed="11"/>
      </left>
      <right>
        <color indexed="63"/>
      </right>
      <top>
        <color indexed="63"/>
      </top>
      <bottom style="thick">
        <color indexed="11"/>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3" borderId="0" applyNumberFormat="0" applyBorder="0" applyAlignment="0" applyProtection="0"/>
    <xf numFmtId="0" fontId="23" fillId="20" borderId="1" applyNumberFormat="0" applyAlignment="0" applyProtection="0"/>
    <xf numFmtId="0" fontId="2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44" fillId="0" borderId="0" applyNumberFormat="0" applyFill="0" applyBorder="0" applyAlignment="0" applyProtection="0"/>
    <xf numFmtId="0" fontId="26" fillId="4"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43" fillId="0" borderId="0" applyNumberFormat="0" applyFill="0" applyBorder="0" applyAlignment="0" applyProtection="0"/>
    <xf numFmtId="0" fontId="30" fillId="7" borderId="1" applyNumberFormat="0" applyAlignment="0" applyProtection="0"/>
    <xf numFmtId="0" fontId="31" fillId="0" borderId="6" applyNumberFormat="0" applyFill="0" applyAlignment="0" applyProtection="0"/>
    <xf numFmtId="0" fontId="32" fillId="22" borderId="0" applyNumberFormat="0" applyBorder="0" applyAlignment="0" applyProtection="0"/>
    <xf numFmtId="0" fontId="0" fillId="23" borderId="7" applyNumberFormat="0" applyFont="0" applyAlignment="0" applyProtection="0"/>
    <xf numFmtId="0" fontId="33" fillId="20"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62">
    <xf numFmtId="0" fontId="0" fillId="0" borderId="0" xfId="0" applyAlignment="1">
      <alignment/>
    </xf>
    <xf numFmtId="0" fontId="1" fillId="0" borderId="0" xfId="0" applyFont="1" applyAlignment="1">
      <alignment/>
    </xf>
    <xf numFmtId="178" fontId="0" fillId="0" borderId="0" xfId="0" applyNumberFormat="1" applyAlignment="1">
      <alignment/>
    </xf>
    <xf numFmtId="0" fontId="0" fillId="0" borderId="0" xfId="0" applyNumberFormat="1" applyAlignment="1">
      <alignment/>
    </xf>
    <xf numFmtId="0" fontId="4" fillId="24" borderId="10" xfId="0" applyFont="1" applyFill="1" applyBorder="1" applyAlignment="1">
      <alignment/>
    </xf>
    <xf numFmtId="0" fontId="4" fillId="24" borderId="11" xfId="0" applyFont="1" applyFill="1" applyBorder="1" applyAlignment="1">
      <alignment/>
    </xf>
    <xf numFmtId="0" fontId="4" fillId="24" borderId="12" xfId="0" applyFont="1" applyFill="1" applyBorder="1" applyAlignment="1">
      <alignment/>
    </xf>
    <xf numFmtId="0" fontId="4" fillId="24" borderId="0" xfId="0" applyFont="1" applyFill="1" applyBorder="1" applyAlignment="1">
      <alignment/>
    </xf>
    <xf numFmtId="0" fontId="4" fillId="24" borderId="13" xfId="0" applyFont="1" applyFill="1" applyBorder="1" applyAlignment="1">
      <alignment/>
    </xf>
    <xf numFmtId="178" fontId="4" fillId="24" borderId="12" xfId="0" applyNumberFormat="1" applyFont="1" applyFill="1" applyBorder="1" applyAlignment="1">
      <alignment/>
    </xf>
    <xf numFmtId="178" fontId="4" fillId="24" borderId="14" xfId="0" applyNumberFormat="1" applyFont="1" applyFill="1" applyBorder="1" applyAlignment="1">
      <alignment/>
    </xf>
    <xf numFmtId="0" fontId="5" fillId="25" borderId="15" xfId="0" applyFont="1" applyFill="1" applyBorder="1" applyAlignment="1">
      <alignment horizontal="centerContinuous"/>
    </xf>
    <xf numFmtId="0" fontId="4" fillId="24" borderId="12" xfId="0" applyNumberFormat="1" applyFont="1" applyFill="1" applyBorder="1" applyAlignment="1">
      <alignment/>
    </xf>
    <xf numFmtId="0" fontId="4" fillId="24" borderId="0" xfId="0" applyNumberFormat="1" applyFont="1" applyFill="1" applyBorder="1" applyAlignment="1">
      <alignment horizontal="center"/>
    </xf>
    <xf numFmtId="0" fontId="4" fillId="24" borderId="0" xfId="0" applyFont="1" applyFill="1" applyBorder="1" applyAlignment="1">
      <alignment horizontal="center"/>
    </xf>
    <xf numFmtId="178" fontId="4" fillId="24" borderId="0" xfId="0" applyNumberFormat="1" applyFont="1" applyFill="1" applyBorder="1" applyAlignment="1">
      <alignment horizontal="center"/>
    </xf>
    <xf numFmtId="0" fontId="4" fillId="24" borderId="12" xfId="0" applyNumberFormat="1" applyFont="1" applyFill="1" applyBorder="1" applyAlignment="1">
      <alignment horizontal="right"/>
    </xf>
    <xf numFmtId="178" fontId="4" fillId="24" borderId="12" xfId="0" applyNumberFormat="1" applyFont="1" applyFill="1" applyBorder="1" applyAlignment="1">
      <alignment horizontal="right"/>
    </xf>
    <xf numFmtId="0" fontId="6" fillId="24" borderId="12" xfId="0" applyFont="1" applyFill="1" applyBorder="1" applyAlignment="1">
      <alignment/>
    </xf>
    <xf numFmtId="0" fontId="4" fillId="24" borderId="16" xfId="0" applyNumberFormat="1" applyFont="1" applyFill="1" applyBorder="1" applyAlignment="1">
      <alignment horizontal="center"/>
    </xf>
    <xf numFmtId="10" fontId="4" fillId="24" borderId="13" xfId="0" applyNumberFormat="1" applyFont="1" applyFill="1" applyBorder="1" applyAlignment="1">
      <alignment/>
    </xf>
    <xf numFmtId="10" fontId="4" fillId="24" borderId="17" xfId="0" applyNumberFormat="1" applyFont="1" applyFill="1" applyBorder="1" applyAlignment="1">
      <alignment/>
    </xf>
    <xf numFmtId="10" fontId="4" fillId="24" borderId="18" xfId="0" applyNumberFormat="1" applyFont="1" applyFill="1" applyBorder="1" applyAlignment="1">
      <alignment/>
    </xf>
    <xf numFmtId="0" fontId="1" fillId="0" borderId="0" xfId="0" applyNumberFormat="1" applyFont="1" applyAlignment="1">
      <alignment/>
    </xf>
    <xf numFmtId="0" fontId="1" fillId="8" borderId="16" xfId="0" applyNumberFormat="1" applyFont="1" applyFill="1" applyBorder="1" applyAlignment="1">
      <alignment/>
    </xf>
    <xf numFmtId="180" fontId="0" fillId="0" borderId="0" xfId="0" applyNumberFormat="1" applyAlignment="1">
      <alignment/>
    </xf>
    <xf numFmtId="0" fontId="6" fillId="24" borderId="10" xfId="0" applyFont="1" applyFill="1" applyBorder="1" applyAlignment="1">
      <alignment/>
    </xf>
    <xf numFmtId="185" fontId="0" fillId="0" borderId="0" xfId="0" applyNumberFormat="1" applyAlignment="1">
      <alignment/>
    </xf>
    <xf numFmtId="178" fontId="3" fillId="0" borderId="0" xfId="0" applyNumberFormat="1" applyFont="1" applyAlignment="1">
      <alignment/>
    </xf>
    <xf numFmtId="0" fontId="5" fillId="25" borderId="19" xfId="0" applyNumberFormat="1" applyFont="1" applyFill="1" applyBorder="1" applyAlignment="1">
      <alignment horizontal="centerContinuous"/>
    </xf>
    <xf numFmtId="0" fontId="5" fillId="25" borderId="20" xfId="0" applyNumberFormat="1" applyFont="1" applyFill="1" applyBorder="1" applyAlignment="1">
      <alignment horizontal="centerContinuous"/>
    </xf>
    <xf numFmtId="0" fontId="0" fillId="0" borderId="0" xfId="0" applyFont="1" applyAlignment="1">
      <alignment/>
    </xf>
    <xf numFmtId="16" fontId="1" fillId="0" borderId="0" xfId="0" applyNumberFormat="1" applyFont="1" applyAlignment="1">
      <alignment/>
    </xf>
    <xf numFmtId="170" fontId="1" fillId="0" borderId="0" xfId="0" applyNumberFormat="1" applyFont="1" applyAlignment="1">
      <alignment/>
    </xf>
    <xf numFmtId="170" fontId="8" fillId="26" borderId="0" xfId="0" applyNumberFormat="1" applyFont="1" applyFill="1" applyBorder="1" applyAlignment="1">
      <alignment/>
    </xf>
    <xf numFmtId="0" fontId="8" fillId="27" borderId="16" xfId="0" applyFont="1" applyFill="1" applyBorder="1" applyAlignment="1">
      <alignment/>
    </xf>
    <xf numFmtId="170" fontId="8" fillId="26" borderId="21" xfId="0" applyNumberFormat="1" applyFont="1" applyFill="1" applyBorder="1" applyAlignment="1">
      <alignment/>
    </xf>
    <xf numFmtId="0" fontId="9" fillId="26" borderId="21" xfId="0" applyFont="1" applyFill="1" applyBorder="1" applyAlignment="1">
      <alignment horizontal="left" wrapText="1"/>
    </xf>
    <xf numFmtId="0" fontId="10" fillId="26" borderId="0" xfId="0" applyFont="1" applyFill="1" applyBorder="1" applyAlignment="1">
      <alignment horizontal="left"/>
    </xf>
    <xf numFmtId="0" fontId="9" fillId="26" borderId="21" xfId="0" applyFont="1" applyFill="1" applyBorder="1" applyAlignment="1">
      <alignment horizontal="left"/>
    </xf>
    <xf numFmtId="0" fontId="11" fillId="27" borderId="16" xfId="0" applyFont="1" applyFill="1" applyBorder="1" applyAlignment="1">
      <alignment horizontal="right" wrapText="1"/>
    </xf>
    <xf numFmtId="170" fontId="9" fillId="28" borderId="21" xfId="0" applyNumberFormat="1" applyFont="1" applyFill="1" applyBorder="1" applyAlignment="1">
      <alignment/>
    </xf>
    <xf numFmtId="170" fontId="9" fillId="28" borderId="0" xfId="0" applyNumberFormat="1" applyFont="1" applyFill="1" applyBorder="1" applyAlignment="1">
      <alignment/>
    </xf>
    <xf numFmtId="0" fontId="0" fillId="0" borderId="0" xfId="0" applyAlignment="1">
      <alignment wrapText="1"/>
    </xf>
    <xf numFmtId="170" fontId="9" fillId="28" borderId="22" xfId="0" applyNumberFormat="1" applyFont="1" applyFill="1" applyBorder="1" applyAlignment="1">
      <alignment/>
    </xf>
    <xf numFmtId="0" fontId="12" fillId="29" borderId="0" xfId="0" applyFont="1" applyFill="1" applyBorder="1" applyAlignment="1">
      <alignment horizontal="center" vertical="center" wrapText="1"/>
    </xf>
    <xf numFmtId="0" fontId="11" fillId="27" borderId="16" xfId="0" applyFont="1" applyFill="1" applyBorder="1" applyAlignment="1">
      <alignment horizontal="center" wrapText="1"/>
    </xf>
    <xf numFmtId="4" fontId="0" fillId="0" borderId="0" xfId="0" applyNumberFormat="1" applyFont="1" applyAlignment="1">
      <alignment/>
    </xf>
    <xf numFmtId="186" fontId="13" fillId="26" borderId="21" xfId="0" applyNumberFormat="1" applyFont="1" applyFill="1" applyBorder="1" applyAlignment="1">
      <alignment/>
    </xf>
    <xf numFmtId="4" fontId="0" fillId="0" borderId="13" xfId="0" applyNumberFormat="1" applyFont="1" applyBorder="1" applyAlignment="1">
      <alignment/>
    </xf>
    <xf numFmtId="4" fontId="0" fillId="0" borderId="18" xfId="0" applyNumberFormat="1" applyFont="1" applyBorder="1" applyAlignment="1">
      <alignment/>
    </xf>
    <xf numFmtId="186" fontId="14" fillId="0" borderId="16" xfId="0" applyNumberFormat="1" applyFont="1" applyBorder="1" applyAlignment="1">
      <alignment/>
    </xf>
    <xf numFmtId="186" fontId="14" fillId="0" borderId="14" xfId="0" applyNumberFormat="1" applyFont="1" applyBorder="1" applyAlignment="1">
      <alignment/>
    </xf>
    <xf numFmtId="186" fontId="14" fillId="0" borderId="18" xfId="0" applyNumberFormat="1" applyFont="1" applyBorder="1" applyAlignment="1">
      <alignment/>
    </xf>
    <xf numFmtId="186" fontId="15" fillId="28" borderId="21" xfId="0" applyNumberFormat="1" applyFont="1" applyFill="1" applyBorder="1" applyAlignment="1">
      <alignment/>
    </xf>
    <xf numFmtId="186" fontId="13" fillId="26" borderId="0" xfId="0" applyNumberFormat="1" applyFont="1" applyFill="1" applyBorder="1" applyAlignment="1">
      <alignment/>
    </xf>
    <xf numFmtId="186" fontId="15" fillId="28" borderId="0" xfId="0" applyNumberFormat="1" applyFont="1" applyFill="1" applyBorder="1" applyAlignment="1">
      <alignment/>
    </xf>
    <xf numFmtId="0" fontId="0" fillId="0" borderId="0" xfId="0" applyFont="1" applyFill="1" applyAlignment="1" applyProtection="1">
      <alignment/>
      <protection locked="0"/>
    </xf>
    <xf numFmtId="0" fontId="0" fillId="0" borderId="0" xfId="0" applyFont="1" applyFill="1" applyBorder="1" applyAlignment="1" applyProtection="1">
      <alignment horizontal="left"/>
      <protection locked="0"/>
    </xf>
    <xf numFmtId="0" fontId="0" fillId="0" borderId="0" xfId="0" applyFont="1" applyFill="1" applyAlignment="1" applyProtection="1">
      <alignment horizontal="left" vertical="center" wrapText="1"/>
      <protection locked="0"/>
    </xf>
    <xf numFmtId="0" fontId="11" fillId="0" borderId="0" xfId="0" applyFont="1" applyFill="1" applyAlignment="1">
      <alignment wrapText="1"/>
    </xf>
    <xf numFmtId="0" fontId="11" fillId="0" borderId="0" xfId="0" applyFont="1" applyFill="1" applyAlignment="1">
      <alignment horizontal="right" vertical="center" wrapText="1"/>
    </xf>
    <xf numFmtId="186" fontId="15" fillId="28" borderId="22" xfId="0" applyNumberFormat="1" applyFont="1" applyFill="1" applyBorder="1" applyAlignment="1">
      <alignment/>
    </xf>
    <xf numFmtId="186" fontId="17" fillId="8" borderId="0" xfId="0" applyNumberFormat="1" applyFont="1" applyFill="1" applyAlignment="1" applyProtection="1">
      <alignment/>
      <protection locked="0"/>
    </xf>
    <xf numFmtId="186" fontId="17" fillId="8" borderId="12" xfId="0" applyNumberFormat="1" applyFont="1" applyFill="1" applyBorder="1" applyAlignment="1" applyProtection="1">
      <alignment/>
      <protection locked="0"/>
    </xf>
    <xf numFmtId="0" fontId="7" fillId="8" borderId="0" xfId="0" applyFont="1" applyFill="1" applyAlignment="1" applyProtection="1">
      <alignment horizontal="center" vertical="top" wrapText="1"/>
      <protection locked="0"/>
    </xf>
    <xf numFmtId="0" fontId="7" fillId="0" borderId="0" xfId="0" applyFont="1" applyAlignment="1">
      <alignment horizontal="center" vertical="top" wrapText="1"/>
    </xf>
    <xf numFmtId="186" fontId="18" fillId="8" borderId="0" xfId="0" applyNumberFormat="1" applyFont="1" applyFill="1" applyAlignment="1" applyProtection="1">
      <alignment/>
      <protection locked="0"/>
    </xf>
    <xf numFmtId="186" fontId="14" fillId="0" borderId="0" xfId="0" applyNumberFormat="1" applyFont="1" applyAlignment="1">
      <alignment/>
    </xf>
    <xf numFmtId="0" fontId="11" fillId="27" borderId="23" xfId="0" applyFont="1" applyFill="1" applyBorder="1" applyAlignment="1">
      <alignment horizontal="right" wrapText="1"/>
    </xf>
    <xf numFmtId="186" fontId="13" fillId="26" borderId="24" xfId="0" applyNumberFormat="1" applyFont="1" applyFill="1" applyBorder="1" applyAlignment="1">
      <alignment wrapText="1"/>
    </xf>
    <xf numFmtId="186" fontId="13" fillId="26" borderId="25" xfId="0" applyNumberFormat="1" applyFont="1" applyFill="1" applyBorder="1" applyAlignment="1">
      <alignment/>
    </xf>
    <xf numFmtId="170" fontId="8" fillId="26" borderId="25" xfId="0" applyNumberFormat="1" applyFont="1" applyFill="1" applyBorder="1" applyAlignment="1">
      <alignment/>
    </xf>
    <xf numFmtId="186" fontId="13" fillId="26" borderId="24" xfId="0" applyNumberFormat="1" applyFont="1" applyFill="1" applyBorder="1" applyAlignment="1">
      <alignment/>
    </xf>
    <xf numFmtId="186" fontId="1" fillId="0" borderId="16" xfId="0" applyNumberFormat="1" applyFont="1" applyBorder="1" applyAlignment="1">
      <alignment/>
    </xf>
    <xf numFmtId="0" fontId="7" fillId="8" borderId="0" xfId="0" applyFont="1" applyFill="1" applyAlignment="1" applyProtection="1">
      <alignment horizontal="center" vertical="center" wrapText="1"/>
      <protection locked="0"/>
    </xf>
    <xf numFmtId="186" fontId="14" fillId="0" borderId="0" xfId="0" applyNumberFormat="1" applyFont="1" applyAlignment="1">
      <alignment/>
    </xf>
    <xf numFmtId="0" fontId="0" fillId="0" borderId="0" xfId="0" applyAlignment="1">
      <alignment/>
    </xf>
    <xf numFmtId="186" fontId="14" fillId="0" borderId="16" xfId="0" applyNumberFormat="1" applyFont="1" applyBorder="1" applyAlignment="1">
      <alignment/>
    </xf>
    <xf numFmtId="0" fontId="40" fillId="0" borderId="0" xfId="0" applyFont="1" applyAlignment="1">
      <alignment/>
    </xf>
    <xf numFmtId="0" fontId="40" fillId="0" borderId="0" xfId="0" applyFont="1" applyAlignment="1">
      <alignment horizontal="right"/>
    </xf>
    <xf numFmtId="0" fontId="1" fillId="30" borderId="26" xfId="0" applyFont="1" applyFill="1" applyBorder="1" applyAlignment="1">
      <alignment/>
    </xf>
    <xf numFmtId="0" fontId="0" fillId="30" borderId="27" xfId="0" applyFont="1" applyFill="1" applyBorder="1" applyAlignment="1">
      <alignment/>
    </xf>
    <xf numFmtId="0" fontId="0" fillId="8" borderId="0" xfId="0" applyFill="1" applyAlignment="1">
      <alignment/>
    </xf>
    <xf numFmtId="0" fontId="0" fillId="8" borderId="0" xfId="0" applyFont="1" applyFill="1" applyAlignment="1">
      <alignment/>
    </xf>
    <xf numFmtId="0" fontId="0" fillId="30" borderId="26" xfId="0" applyFont="1" applyFill="1" applyBorder="1" applyAlignment="1">
      <alignment/>
    </xf>
    <xf numFmtId="0" fontId="40" fillId="0" borderId="0" xfId="0" applyFont="1" applyAlignment="1">
      <alignment/>
    </xf>
    <xf numFmtId="186" fontId="41" fillId="0" borderId="16" xfId="0" applyNumberFormat="1" applyFont="1" applyBorder="1" applyAlignment="1">
      <alignment/>
    </xf>
    <xf numFmtId="0" fontId="1" fillId="0" borderId="16" xfId="0" applyFont="1" applyBorder="1" applyAlignment="1">
      <alignment/>
    </xf>
    <xf numFmtId="186" fontId="1" fillId="0" borderId="0" xfId="0" applyNumberFormat="1" applyFont="1" applyAlignment="1">
      <alignment/>
    </xf>
    <xf numFmtId="186" fontId="41" fillId="0" borderId="0" xfId="0" applyNumberFormat="1" applyFont="1" applyAlignment="1">
      <alignment/>
    </xf>
    <xf numFmtId="0" fontId="1" fillId="0" borderId="0" xfId="0" applyFont="1" applyAlignment="1">
      <alignment/>
    </xf>
    <xf numFmtId="186" fontId="41" fillId="8" borderId="0" xfId="0" applyNumberFormat="1" applyFont="1" applyFill="1" applyAlignment="1">
      <alignment/>
    </xf>
    <xf numFmtId="0" fontId="1" fillId="8" borderId="0" xfId="0" applyFont="1" applyFill="1" applyAlignment="1">
      <alignment/>
    </xf>
    <xf numFmtId="186" fontId="14" fillId="0" borderId="0" xfId="0" applyNumberFormat="1" applyFont="1" applyAlignment="1">
      <alignment wrapText="1"/>
    </xf>
    <xf numFmtId="0" fontId="0" fillId="0" borderId="0" xfId="0" applyFont="1" applyAlignment="1" quotePrefix="1">
      <alignment/>
    </xf>
    <xf numFmtId="186" fontId="0" fillId="0" borderId="0" xfId="0" applyNumberFormat="1" applyFont="1" applyAlignment="1">
      <alignment/>
    </xf>
    <xf numFmtId="0" fontId="3" fillId="0" borderId="0" xfId="0" applyFont="1" applyAlignment="1">
      <alignment/>
    </xf>
    <xf numFmtId="0" fontId="0" fillId="0" borderId="16" xfId="0" applyBorder="1" applyAlignment="1">
      <alignment/>
    </xf>
    <xf numFmtId="178" fontId="3" fillId="0" borderId="16" xfId="0" applyNumberFormat="1" applyFont="1" applyBorder="1" applyAlignment="1">
      <alignment/>
    </xf>
    <xf numFmtId="0" fontId="3" fillId="0" borderId="0" xfId="0" applyNumberFormat="1" applyFont="1" applyAlignment="1">
      <alignment/>
    </xf>
    <xf numFmtId="0" fontId="45" fillId="30" borderId="0" xfId="0" applyFont="1" applyFill="1" applyAlignment="1">
      <alignment/>
    </xf>
    <xf numFmtId="186" fontId="14" fillId="8" borderId="0" xfId="0" applyNumberFormat="1" applyFont="1" applyFill="1" applyAlignment="1" applyProtection="1">
      <alignment/>
      <protection locked="0"/>
    </xf>
    <xf numFmtId="0" fontId="46" fillId="0" borderId="0" xfId="0" applyFont="1" applyAlignment="1">
      <alignment horizontal="right"/>
    </xf>
    <xf numFmtId="0" fontId="7" fillId="0" borderId="0" xfId="0" applyFont="1" applyFill="1" applyAlignment="1" applyProtection="1">
      <alignment horizontal="center" vertical="top" wrapText="1"/>
      <protection/>
    </xf>
    <xf numFmtId="186" fontId="17" fillId="0" borderId="0" xfId="0" applyNumberFormat="1" applyFont="1" applyFill="1" applyAlignment="1" applyProtection="1">
      <alignment/>
      <protection/>
    </xf>
    <xf numFmtId="178" fontId="1" fillId="8" borderId="16" xfId="0" applyNumberFormat="1" applyFont="1" applyFill="1" applyBorder="1" applyAlignment="1" applyProtection="1">
      <alignment/>
      <protection locked="0"/>
    </xf>
    <xf numFmtId="0" fontId="1" fillId="8" borderId="0" xfId="0" applyFont="1" applyFill="1" applyBorder="1" applyAlignment="1">
      <alignment/>
    </xf>
    <xf numFmtId="0" fontId="0" fillId="8" borderId="0" xfId="0" applyFill="1" applyBorder="1" applyAlignment="1">
      <alignment/>
    </xf>
    <xf numFmtId="186" fontId="14" fillId="0" borderId="0" xfId="0" applyNumberFormat="1" applyFont="1" applyFill="1" applyBorder="1" applyAlignment="1">
      <alignment/>
    </xf>
    <xf numFmtId="186" fontId="41" fillId="0" borderId="0" xfId="0" applyNumberFormat="1" applyFont="1" applyFill="1" applyBorder="1" applyAlignment="1">
      <alignment/>
    </xf>
    <xf numFmtId="0" fontId="1" fillId="0" borderId="0" xfId="0" applyFont="1" applyFill="1" applyBorder="1" applyAlignment="1">
      <alignment/>
    </xf>
    <xf numFmtId="0" fontId="0" fillId="0" borderId="0" xfId="0" applyFill="1" applyBorder="1" applyAlignment="1">
      <alignment/>
    </xf>
    <xf numFmtId="186" fontId="14" fillId="8" borderId="0" xfId="0" applyNumberFormat="1" applyFont="1" applyFill="1" applyBorder="1" applyAlignment="1" applyProtection="1">
      <alignment/>
      <protection locked="0"/>
    </xf>
    <xf numFmtId="186" fontId="41" fillId="8" borderId="0" xfId="0" applyNumberFormat="1" applyFont="1" applyFill="1" applyBorder="1" applyAlignment="1">
      <alignment/>
    </xf>
    <xf numFmtId="0" fontId="0" fillId="8" borderId="0" xfId="0" applyFont="1" applyFill="1" applyBorder="1" applyAlignment="1">
      <alignment/>
    </xf>
    <xf numFmtId="0" fontId="40" fillId="8" borderId="0" xfId="0" applyFont="1" applyFill="1" applyBorder="1" applyAlignment="1">
      <alignment/>
    </xf>
    <xf numFmtId="0" fontId="1" fillId="0" borderId="16" xfId="0" applyFont="1" applyFill="1" applyBorder="1" applyAlignment="1">
      <alignment/>
    </xf>
    <xf numFmtId="0" fontId="0" fillId="0" borderId="16" xfId="0" applyFill="1" applyBorder="1" applyAlignment="1">
      <alignment/>
    </xf>
    <xf numFmtId="0" fontId="0" fillId="0" borderId="16" xfId="0" applyFont="1" applyFill="1" applyBorder="1" applyAlignment="1">
      <alignment/>
    </xf>
    <xf numFmtId="0" fontId="40" fillId="0" borderId="16" xfId="0" applyFont="1" applyFill="1" applyBorder="1" applyAlignment="1">
      <alignment/>
    </xf>
    <xf numFmtId="0" fontId="12" fillId="0" borderId="0" xfId="0" applyFont="1" applyAlignment="1" applyProtection="1">
      <alignment/>
      <protection locked="0"/>
    </xf>
    <xf numFmtId="186" fontId="17" fillId="0" borderId="16" xfId="0" applyNumberFormat="1" applyFont="1" applyBorder="1" applyAlignment="1">
      <alignment/>
    </xf>
    <xf numFmtId="186" fontId="17" fillId="0" borderId="0" xfId="0" applyNumberFormat="1" applyFont="1" applyAlignment="1">
      <alignment/>
    </xf>
    <xf numFmtId="0" fontId="1" fillId="30" borderId="28" xfId="0" applyFont="1" applyFill="1" applyBorder="1" applyAlignment="1">
      <alignment/>
    </xf>
    <xf numFmtId="0" fontId="0" fillId="30" borderId="28" xfId="0" applyFont="1" applyFill="1" applyBorder="1" applyAlignment="1">
      <alignment/>
    </xf>
    <xf numFmtId="0" fontId="0" fillId="30" borderId="29" xfId="0" applyFont="1" applyFill="1" applyBorder="1" applyAlignment="1">
      <alignment/>
    </xf>
    <xf numFmtId="0" fontId="1" fillId="30" borderId="30" xfId="0" applyFont="1" applyFill="1" applyBorder="1" applyAlignment="1">
      <alignment/>
    </xf>
    <xf numFmtId="0" fontId="0" fillId="30" borderId="31" xfId="0" applyFont="1" applyFill="1" applyBorder="1" applyAlignment="1">
      <alignment/>
    </xf>
    <xf numFmtId="0" fontId="0" fillId="30" borderId="32" xfId="0" applyFont="1" applyFill="1" applyBorder="1" applyAlignment="1">
      <alignment/>
    </xf>
    <xf numFmtId="0" fontId="11" fillId="29" borderId="0" xfId="0" applyFont="1" applyFill="1" applyBorder="1" applyAlignment="1">
      <alignment horizontal="center" vertical="center" wrapText="1"/>
    </xf>
    <xf numFmtId="0" fontId="12" fillId="29" borderId="0" xfId="0" applyFont="1" applyFill="1" applyBorder="1" applyAlignment="1">
      <alignment horizontal="center" vertical="center" wrapText="1"/>
    </xf>
    <xf numFmtId="0" fontId="0" fillId="0" borderId="0" xfId="0" applyAlignment="1">
      <alignment wrapText="1"/>
    </xf>
    <xf numFmtId="0" fontId="11" fillId="29" borderId="25" xfId="0" applyFont="1" applyFill="1" applyBorder="1" applyAlignment="1">
      <alignment horizontal="center" vertical="center" wrapText="1"/>
    </xf>
    <xf numFmtId="0" fontId="0" fillId="0" borderId="0" xfId="0" applyBorder="1" applyAlignment="1">
      <alignment horizontal="center" vertical="center" wrapText="1"/>
    </xf>
    <xf numFmtId="0" fontId="1" fillId="0" borderId="0" xfId="0" applyFont="1" applyAlignment="1">
      <alignment horizontal="right" vertical="top" wrapText="1"/>
    </xf>
    <xf numFmtId="0" fontId="0" fillId="0" borderId="0" xfId="0" applyAlignment="1">
      <alignment horizontal="right" vertical="top" wrapText="1"/>
    </xf>
    <xf numFmtId="186" fontId="14" fillId="8" borderId="0" xfId="0" applyNumberFormat="1" applyFont="1" applyFill="1" applyBorder="1" applyAlignment="1" applyProtection="1">
      <alignment vertical="center" wrapText="1"/>
      <protection locked="0"/>
    </xf>
    <xf numFmtId="0" fontId="0" fillId="0" borderId="0" xfId="0" applyFont="1" applyAlignment="1">
      <alignment horizontal="left" vertical="top" wrapText="1"/>
    </xf>
    <xf numFmtId="186" fontId="15" fillId="26" borderId="33" xfId="0" applyNumberFormat="1" applyFont="1" applyFill="1" applyBorder="1" applyAlignment="1">
      <alignment horizontal="right" vertical="center" wrapText="1"/>
    </xf>
    <xf numFmtId="0" fontId="0" fillId="0" borderId="34" xfId="0" applyBorder="1" applyAlignment="1">
      <alignment horizontal="right" vertical="center" wrapText="1"/>
    </xf>
    <xf numFmtId="186" fontId="16" fillId="31" borderId="32" xfId="0" applyNumberFormat="1" applyFont="1" applyFill="1" applyBorder="1" applyAlignment="1">
      <alignment vertical="center"/>
    </xf>
    <xf numFmtId="0" fontId="12" fillId="29" borderId="35" xfId="0" applyFont="1" applyFill="1" applyBorder="1" applyAlignment="1">
      <alignment vertical="center"/>
    </xf>
    <xf numFmtId="0" fontId="9" fillId="26" borderId="11" xfId="0" applyFont="1" applyFill="1" applyBorder="1" applyAlignment="1">
      <alignment horizontal="left" vertical="center" wrapText="1"/>
    </xf>
    <xf numFmtId="0" fontId="0" fillId="0" borderId="0" xfId="0" applyAlignment="1">
      <alignment vertical="center" wrapText="1"/>
    </xf>
    <xf numFmtId="170" fontId="8" fillId="26" borderId="11" xfId="0" applyNumberFormat="1" applyFont="1" applyFill="1" applyBorder="1" applyAlignment="1">
      <alignment vertical="center"/>
    </xf>
    <xf numFmtId="0" fontId="0" fillId="0" borderId="0" xfId="0" applyFont="1" applyAlignment="1">
      <alignment vertical="center"/>
    </xf>
    <xf numFmtId="170" fontId="42" fillId="0" borderId="0" xfId="0" applyNumberFormat="1" applyFont="1" applyBorder="1" applyAlignment="1">
      <alignment vertical="center" wrapText="1"/>
    </xf>
    <xf numFmtId="0" fontId="1" fillId="0" borderId="0" xfId="0" applyFont="1" applyAlignment="1">
      <alignment vertical="center" wrapText="1"/>
    </xf>
    <xf numFmtId="0" fontId="11" fillId="0" borderId="0" xfId="0" applyFont="1" applyFill="1" applyBorder="1" applyAlignment="1">
      <alignment horizontal="right" vertical="center" wrapText="1"/>
    </xf>
    <xf numFmtId="0" fontId="11" fillId="0" borderId="0" xfId="0" applyFont="1" applyFill="1" applyAlignment="1">
      <alignment horizontal="right" vertical="center" wrapText="1"/>
    </xf>
    <xf numFmtId="0" fontId="11" fillId="0" borderId="0" xfId="0" applyFont="1" applyFill="1" applyAlignment="1">
      <alignment wrapText="1"/>
    </xf>
    <xf numFmtId="170" fontId="11" fillId="31" borderId="32" xfId="0" applyNumberFormat="1" applyFont="1" applyFill="1" applyBorder="1" applyAlignment="1">
      <alignment vertical="center"/>
    </xf>
    <xf numFmtId="186" fontId="48" fillId="0" borderId="0" xfId="0" applyNumberFormat="1" applyFont="1" applyAlignment="1">
      <alignment wrapText="1"/>
    </xf>
    <xf numFmtId="0" fontId="47" fillId="0" borderId="0" xfId="0" applyFont="1" applyBorder="1" applyAlignment="1">
      <alignment horizontal="right" vertical="center" wrapText="1"/>
    </xf>
    <xf numFmtId="0" fontId="0" fillId="0" borderId="16" xfId="0" applyBorder="1" applyAlignment="1">
      <alignment vertical="center" wrapText="1"/>
    </xf>
    <xf numFmtId="186" fontId="14" fillId="30" borderId="36" xfId="0" applyNumberFormat="1" applyFont="1" applyFill="1" applyBorder="1" applyAlignment="1">
      <alignment wrapText="1"/>
    </xf>
    <xf numFmtId="186" fontId="14" fillId="30" borderId="37" xfId="0" applyNumberFormat="1" applyFont="1" applyFill="1" applyBorder="1" applyAlignment="1">
      <alignment wrapText="1"/>
    </xf>
    <xf numFmtId="170" fontId="14" fillId="30" borderId="36" xfId="0" applyNumberFormat="1" applyFont="1" applyFill="1" applyBorder="1" applyAlignment="1">
      <alignment wrapText="1"/>
    </xf>
    <xf numFmtId="170" fontId="0" fillId="0" borderId="35" xfId="0" applyNumberFormat="1" applyBorder="1" applyAlignment="1">
      <alignment wrapText="1"/>
    </xf>
    <xf numFmtId="0" fontId="1" fillId="0" borderId="28" xfId="0" applyFont="1" applyBorder="1" applyAlignment="1">
      <alignment wrapText="1"/>
    </xf>
    <xf numFmtId="0" fontId="0" fillId="0" borderId="28" xfId="0" applyBorder="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38100</xdr:colOff>
      <xdr:row>38</xdr:row>
      <xdr:rowOff>104775</xdr:rowOff>
    </xdr:from>
    <xdr:to>
      <xdr:col>10</xdr:col>
      <xdr:colOff>1085850</xdr:colOff>
      <xdr:row>41</xdr:row>
      <xdr:rowOff>133350</xdr:rowOff>
    </xdr:to>
    <xdr:pic>
      <xdr:nvPicPr>
        <xdr:cNvPr id="1" name="ComboBox1"/>
        <xdr:cNvPicPr preferRelativeResize="1">
          <a:picLocks noChangeAspect="1"/>
        </xdr:cNvPicPr>
      </xdr:nvPicPr>
      <xdr:blipFill>
        <a:blip r:embed="rId1"/>
        <a:stretch>
          <a:fillRect/>
        </a:stretch>
      </xdr:blipFill>
      <xdr:spPr>
        <a:xfrm>
          <a:off x="8124825" y="7915275"/>
          <a:ext cx="1905000" cy="514350"/>
        </a:xfrm>
        <a:prstGeom prst="rect">
          <a:avLst/>
        </a:prstGeom>
        <a:noFill/>
        <a:ln w="9525" cmpd="sng">
          <a:noFill/>
        </a:ln>
      </xdr:spPr>
    </xdr:pic>
    <xdr:clientData/>
  </xdr:twoCellAnchor>
  <xdr:twoCellAnchor editAs="oneCell">
    <xdr:from>
      <xdr:col>14</xdr:col>
      <xdr:colOff>742950</xdr:colOff>
      <xdr:row>19</xdr:row>
      <xdr:rowOff>19050</xdr:rowOff>
    </xdr:from>
    <xdr:to>
      <xdr:col>17</xdr:col>
      <xdr:colOff>19050</xdr:colOff>
      <xdr:row>19</xdr:row>
      <xdr:rowOff>485775</xdr:rowOff>
    </xdr:to>
    <xdr:pic>
      <xdr:nvPicPr>
        <xdr:cNvPr id="2" name="RESET"/>
        <xdr:cNvPicPr preferRelativeResize="1">
          <a:picLocks noChangeAspect="1"/>
        </xdr:cNvPicPr>
      </xdr:nvPicPr>
      <xdr:blipFill>
        <a:blip r:embed="rId2"/>
        <a:stretch>
          <a:fillRect/>
        </a:stretch>
      </xdr:blipFill>
      <xdr:spPr>
        <a:xfrm>
          <a:off x="13268325" y="4171950"/>
          <a:ext cx="1428750" cy="4667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ndian%20Tax%20Slabs%202011-2012"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dian Tax Slabs 2011-201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W58"/>
  <sheetViews>
    <sheetView tabSelected="1" zoomScale="85" zoomScaleNormal="85" zoomScalePageLayoutView="0" workbookViewId="0" topLeftCell="A1">
      <pane ySplit="1" topLeftCell="BM2" activePane="bottomLeft" state="frozen"/>
      <selection pane="topLeft" activeCell="G36" sqref="G36"/>
      <selection pane="bottomLeft" activeCell="R18" sqref="R18"/>
    </sheetView>
  </sheetViews>
  <sheetFormatPr defaultColWidth="9.140625" defaultRowHeight="12.75"/>
  <cols>
    <col min="1" max="1" width="9.57421875" style="31" customWidth="1"/>
    <col min="2" max="2" width="29.00390625" style="31" customWidth="1"/>
    <col min="3" max="3" width="15.00390625" style="31" customWidth="1"/>
    <col min="4" max="4" width="12.28125" style="31" hidden="1" customWidth="1"/>
    <col min="5" max="5" width="17.00390625" style="31" customWidth="1"/>
    <col min="6" max="6" width="18.57421875" style="31" customWidth="1"/>
    <col min="7" max="7" width="13.8515625" style="31" customWidth="1"/>
    <col min="8" max="8" width="18.28125" style="31" customWidth="1"/>
    <col min="9" max="9" width="12.8515625" style="31" customWidth="1"/>
    <col min="10" max="10" width="12.57421875" style="31" hidden="1" customWidth="1"/>
    <col min="11" max="11" width="18.00390625" style="31" customWidth="1"/>
    <col min="12" max="12" width="11.8515625" style="31" customWidth="1"/>
    <col min="13" max="13" width="11.00390625" style="31" customWidth="1"/>
    <col min="14" max="14" width="12.8515625" style="31" customWidth="1"/>
    <col min="15" max="15" width="14.00390625" style="31" customWidth="1"/>
    <col min="16" max="21" width="9.140625" style="31" customWidth="1"/>
    <col min="22" max="22" width="11.8515625" style="31" customWidth="1"/>
    <col min="23" max="16384" width="9.140625" style="31" customWidth="1"/>
  </cols>
  <sheetData>
    <row r="1" spans="1:22" s="66" customFormat="1" ht="54.75" customHeight="1">
      <c r="A1" s="75">
        <v>2010</v>
      </c>
      <c r="B1" s="65" t="s">
        <v>11</v>
      </c>
      <c r="C1" s="65" t="s">
        <v>12</v>
      </c>
      <c r="D1" s="104" t="s">
        <v>13</v>
      </c>
      <c r="E1" s="65" t="s">
        <v>24</v>
      </c>
      <c r="F1" s="65" t="s">
        <v>25</v>
      </c>
      <c r="G1" s="65" t="s">
        <v>26</v>
      </c>
      <c r="H1" s="65" t="s">
        <v>27</v>
      </c>
      <c r="I1" s="65" t="s">
        <v>28</v>
      </c>
      <c r="J1" s="104" t="s">
        <v>14</v>
      </c>
      <c r="K1" s="65" t="s">
        <v>35</v>
      </c>
      <c r="L1" s="65" t="s">
        <v>43</v>
      </c>
      <c r="M1" s="65" t="s">
        <v>44</v>
      </c>
      <c r="N1" s="65" t="s">
        <v>45</v>
      </c>
      <c r="O1" s="65" t="s">
        <v>46</v>
      </c>
      <c r="P1" s="65" t="s">
        <v>49</v>
      </c>
      <c r="Q1" s="65" t="s">
        <v>50</v>
      </c>
      <c r="R1" s="65" t="s">
        <v>34</v>
      </c>
      <c r="S1" s="65" t="s">
        <v>33</v>
      </c>
      <c r="T1" s="65" t="s">
        <v>51</v>
      </c>
      <c r="U1" s="65" t="s">
        <v>52</v>
      </c>
      <c r="V1" s="65" t="s">
        <v>30</v>
      </c>
    </row>
    <row r="2" spans="1:22" ht="12.75">
      <c r="A2" s="1" t="s">
        <v>55</v>
      </c>
      <c r="B2" s="63">
        <v>0</v>
      </c>
      <c r="C2" s="63">
        <v>0</v>
      </c>
      <c r="D2" s="105">
        <f>SUM($B2:$C2)</f>
        <v>0</v>
      </c>
      <c r="E2" s="64">
        <v>0</v>
      </c>
      <c r="F2" s="64">
        <v>0</v>
      </c>
      <c r="G2" s="64">
        <v>0</v>
      </c>
      <c r="H2" s="64">
        <v>0</v>
      </c>
      <c r="I2" s="64">
        <v>0</v>
      </c>
      <c r="J2" s="105">
        <f>SUM($E2:$I2)</f>
        <v>0</v>
      </c>
      <c r="K2" s="64">
        <v>0</v>
      </c>
      <c r="L2" s="64">
        <v>0</v>
      </c>
      <c r="M2" s="64">
        <v>0</v>
      </c>
      <c r="N2" s="64">
        <v>0</v>
      </c>
      <c r="O2" s="64">
        <v>0</v>
      </c>
      <c r="P2" s="64">
        <v>0</v>
      </c>
      <c r="Q2" s="64">
        <v>0</v>
      </c>
      <c r="R2" s="64">
        <v>0</v>
      </c>
      <c r="S2" s="64">
        <v>0</v>
      </c>
      <c r="T2" s="64">
        <v>0</v>
      </c>
      <c r="U2" s="64">
        <v>0</v>
      </c>
      <c r="V2" s="64">
        <v>0</v>
      </c>
    </row>
    <row r="3" spans="1:22" ht="12.75">
      <c r="A3" s="1" t="s">
        <v>56</v>
      </c>
      <c r="B3" s="63">
        <v>0</v>
      </c>
      <c r="C3" s="63">
        <v>0</v>
      </c>
      <c r="D3" s="105">
        <f aca="true" t="shared" si="0" ref="D3:D13">SUM($B3:$C3)</f>
        <v>0</v>
      </c>
      <c r="E3" s="64">
        <v>0</v>
      </c>
      <c r="F3" s="64">
        <v>0</v>
      </c>
      <c r="G3" s="64">
        <v>0</v>
      </c>
      <c r="H3" s="64">
        <v>0</v>
      </c>
      <c r="I3" s="64">
        <v>0</v>
      </c>
      <c r="J3" s="105">
        <f aca="true" t="shared" si="1" ref="J3:J13">SUM($E3:$I3)</f>
        <v>0</v>
      </c>
      <c r="K3" s="64">
        <v>0</v>
      </c>
      <c r="L3" s="64">
        <v>0</v>
      </c>
      <c r="M3" s="64">
        <v>0</v>
      </c>
      <c r="N3" s="64">
        <v>0</v>
      </c>
      <c r="O3" s="64">
        <v>0</v>
      </c>
      <c r="P3" s="64">
        <v>0</v>
      </c>
      <c r="Q3" s="64">
        <v>0</v>
      </c>
      <c r="R3" s="64">
        <v>0</v>
      </c>
      <c r="S3" s="64">
        <v>0</v>
      </c>
      <c r="T3" s="64">
        <v>0</v>
      </c>
      <c r="U3" s="64">
        <v>0</v>
      </c>
      <c r="V3" s="64">
        <v>0</v>
      </c>
    </row>
    <row r="4" spans="1:22" ht="12.75">
      <c r="A4" s="1" t="s">
        <v>57</v>
      </c>
      <c r="B4" s="63">
        <v>0</v>
      </c>
      <c r="C4" s="63">
        <v>0</v>
      </c>
      <c r="D4" s="105">
        <f t="shared" si="0"/>
        <v>0</v>
      </c>
      <c r="E4" s="64">
        <v>0</v>
      </c>
      <c r="F4" s="64">
        <v>0</v>
      </c>
      <c r="G4" s="64">
        <v>0</v>
      </c>
      <c r="H4" s="64">
        <v>0</v>
      </c>
      <c r="I4" s="64">
        <v>0</v>
      </c>
      <c r="J4" s="105">
        <f t="shared" si="1"/>
        <v>0</v>
      </c>
      <c r="K4" s="64">
        <v>0</v>
      </c>
      <c r="L4" s="64">
        <v>0</v>
      </c>
      <c r="M4" s="64">
        <v>0</v>
      </c>
      <c r="N4" s="64">
        <v>0</v>
      </c>
      <c r="O4" s="64">
        <v>0</v>
      </c>
      <c r="P4" s="64">
        <v>0</v>
      </c>
      <c r="Q4" s="64">
        <v>0</v>
      </c>
      <c r="R4" s="64">
        <v>0</v>
      </c>
      <c r="S4" s="64">
        <v>0</v>
      </c>
      <c r="T4" s="64">
        <v>0</v>
      </c>
      <c r="U4" s="64">
        <v>0</v>
      </c>
      <c r="V4" s="64">
        <v>0</v>
      </c>
    </row>
    <row r="5" spans="1:22" ht="12.75">
      <c r="A5" s="1" t="s">
        <v>53</v>
      </c>
      <c r="B5" s="63">
        <v>0</v>
      </c>
      <c r="C5" s="63">
        <v>0</v>
      </c>
      <c r="D5" s="105">
        <f t="shared" si="0"/>
        <v>0</v>
      </c>
      <c r="E5" s="64">
        <v>0</v>
      </c>
      <c r="F5" s="64">
        <v>0</v>
      </c>
      <c r="G5" s="64">
        <v>0</v>
      </c>
      <c r="H5" s="64">
        <v>0</v>
      </c>
      <c r="I5" s="64">
        <v>0</v>
      </c>
      <c r="J5" s="105">
        <f t="shared" si="1"/>
        <v>0</v>
      </c>
      <c r="K5" s="64">
        <v>0</v>
      </c>
      <c r="L5" s="64">
        <v>0</v>
      </c>
      <c r="M5" s="64">
        <v>0</v>
      </c>
      <c r="N5" s="64">
        <v>0</v>
      </c>
      <c r="O5" s="64">
        <v>0</v>
      </c>
      <c r="P5" s="64">
        <v>0</v>
      </c>
      <c r="Q5" s="64">
        <v>0</v>
      </c>
      <c r="R5" s="64">
        <v>0</v>
      </c>
      <c r="S5" s="64">
        <v>0</v>
      </c>
      <c r="T5" s="64">
        <v>0</v>
      </c>
      <c r="U5" s="64">
        <v>0</v>
      </c>
      <c r="V5" s="64">
        <v>0</v>
      </c>
    </row>
    <row r="6" spans="1:22" ht="12.75">
      <c r="A6" s="1" t="s">
        <v>54</v>
      </c>
      <c r="B6" s="63">
        <v>0</v>
      </c>
      <c r="C6" s="63">
        <v>0</v>
      </c>
      <c r="D6" s="105">
        <f t="shared" si="0"/>
        <v>0</v>
      </c>
      <c r="E6" s="64">
        <v>0</v>
      </c>
      <c r="F6" s="64">
        <v>0</v>
      </c>
      <c r="G6" s="64">
        <v>0</v>
      </c>
      <c r="H6" s="64">
        <v>0</v>
      </c>
      <c r="I6" s="64">
        <v>0</v>
      </c>
      <c r="J6" s="105">
        <f t="shared" si="1"/>
        <v>0</v>
      </c>
      <c r="K6" s="64">
        <v>0</v>
      </c>
      <c r="L6" s="64">
        <v>0</v>
      </c>
      <c r="M6" s="64">
        <v>0</v>
      </c>
      <c r="N6" s="64">
        <v>0</v>
      </c>
      <c r="O6" s="64">
        <v>0</v>
      </c>
      <c r="P6" s="64">
        <v>0</v>
      </c>
      <c r="Q6" s="64">
        <v>0</v>
      </c>
      <c r="R6" s="64">
        <v>0</v>
      </c>
      <c r="S6" s="64">
        <v>0</v>
      </c>
      <c r="T6" s="64">
        <v>0</v>
      </c>
      <c r="U6" s="64">
        <v>0</v>
      </c>
      <c r="V6" s="64">
        <v>0</v>
      </c>
    </row>
    <row r="7" spans="1:22" ht="12.75">
      <c r="A7" s="32" t="s">
        <v>15</v>
      </c>
      <c r="B7" s="63">
        <v>0</v>
      </c>
      <c r="C7" s="63">
        <v>0</v>
      </c>
      <c r="D7" s="105">
        <f t="shared" si="0"/>
        <v>0</v>
      </c>
      <c r="E7" s="64">
        <v>0</v>
      </c>
      <c r="F7" s="64">
        <v>0</v>
      </c>
      <c r="G7" s="64">
        <v>0</v>
      </c>
      <c r="H7" s="64">
        <v>0</v>
      </c>
      <c r="I7" s="64">
        <v>0</v>
      </c>
      <c r="J7" s="105">
        <f t="shared" si="1"/>
        <v>0</v>
      </c>
      <c r="K7" s="64">
        <v>0</v>
      </c>
      <c r="L7" s="64">
        <v>0</v>
      </c>
      <c r="M7" s="64">
        <v>0</v>
      </c>
      <c r="N7" s="64">
        <v>0</v>
      </c>
      <c r="O7" s="64">
        <v>0</v>
      </c>
      <c r="P7" s="64">
        <v>0</v>
      </c>
      <c r="Q7" s="64">
        <v>0</v>
      </c>
      <c r="R7" s="64">
        <v>0</v>
      </c>
      <c r="S7" s="64">
        <v>0</v>
      </c>
      <c r="T7" s="64">
        <v>0</v>
      </c>
      <c r="U7" s="64">
        <v>0</v>
      </c>
      <c r="V7" s="64">
        <v>0</v>
      </c>
    </row>
    <row r="8" spans="1:22" ht="12.75">
      <c r="A8" s="32" t="s">
        <v>16</v>
      </c>
      <c r="B8" s="63">
        <v>0</v>
      </c>
      <c r="C8" s="63">
        <v>0</v>
      </c>
      <c r="D8" s="105">
        <f t="shared" si="0"/>
        <v>0</v>
      </c>
      <c r="E8" s="64">
        <v>0</v>
      </c>
      <c r="F8" s="64">
        <v>0</v>
      </c>
      <c r="G8" s="64">
        <v>0</v>
      </c>
      <c r="H8" s="64">
        <v>0</v>
      </c>
      <c r="I8" s="64">
        <v>0</v>
      </c>
      <c r="J8" s="105">
        <f t="shared" si="1"/>
        <v>0</v>
      </c>
      <c r="K8" s="64">
        <v>0</v>
      </c>
      <c r="L8" s="64">
        <v>0</v>
      </c>
      <c r="M8" s="64">
        <v>0</v>
      </c>
      <c r="N8" s="64">
        <v>0</v>
      </c>
      <c r="O8" s="64">
        <v>0</v>
      </c>
      <c r="P8" s="64">
        <v>0</v>
      </c>
      <c r="Q8" s="64">
        <v>0</v>
      </c>
      <c r="R8" s="64">
        <v>0</v>
      </c>
      <c r="S8" s="64">
        <v>0</v>
      </c>
      <c r="T8" s="64">
        <v>0</v>
      </c>
      <c r="U8" s="64">
        <v>0</v>
      </c>
      <c r="V8" s="64">
        <v>0</v>
      </c>
    </row>
    <row r="9" spans="1:22" ht="12.75">
      <c r="A9" s="1" t="s">
        <v>66</v>
      </c>
      <c r="B9" s="63">
        <v>0</v>
      </c>
      <c r="C9" s="63">
        <v>0</v>
      </c>
      <c r="D9" s="105">
        <f t="shared" si="0"/>
        <v>0</v>
      </c>
      <c r="E9" s="64">
        <v>0</v>
      </c>
      <c r="F9" s="64">
        <v>0</v>
      </c>
      <c r="G9" s="64">
        <v>0</v>
      </c>
      <c r="H9" s="64">
        <v>0</v>
      </c>
      <c r="I9" s="64">
        <v>0</v>
      </c>
      <c r="J9" s="105">
        <f t="shared" si="1"/>
        <v>0</v>
      </c>
      <c r="K9" s="64">
        <v>0</v>
      </c>
      <c r="L9" s="64">
        <v>0</v>
      </c>
      <c r="M9" s="64">
        <v>0</v>
      </c>
      <c r="N9" s="64">
        <v>0</v>
      </c>
      <c r="O9" s="64">
        <v>0</v>
      </c>
      <c r="P9" s="64">
        <v>0</v>
      </c>
      <c r="Q9" s="64">
        <v>0</v>
      </c>
      <c r="R9" s="64">
        <v>0</v>
      </c>
      <c r="S9" s="64">
        <v>0</v>
      </c>
      <c r="T9" s="64">
        <v>0</v>
      </c>
      <c r="U9" s="64">
        <v>0</v>
      </c>
      <c r="V9" s="64">
        <v>0</v>
      </c>
    </row>
    <row r="10" spans="1:22" ht="12.75">
      <c r="A10" s="1" t="s">
        <v>58</v>
      </c>
      <c r="B10" s="63">
        <v>0</v>
      </c>
      <c r="C10" s="63">
        <v>0</v>
      </c>
      <c r="D10" s="105">
        <f t="shared" si="0"/>
        <v>0</v>
      </c>
      <c r="E10" s="64">
        <v>0</v>
      </c>
      <c r="F10" s="64">
        <v>0</v>
      </c>
      <c r="G10" s="64">
        <v>0</v>
      </c>
      <c r="H10" s="64">
        <v>0</v>
      </c>
      <c r="I10" s="64">
        <v>0</v>
      </c>
      <c r="J10" s="105">
        <f t="shared" si="1"/>
        <v>0</v>
      </c>
      <c r="K10" s="64">
        <v>0</v>
      </c>
      <c r="L10" s="64">
        <v>0</v>
      </c>
      <c r="M10" s="64">
        <v>0</v>
      </c>
      <c r="N10" s="64">
        <v>0</v>
      </c>
      <c r="O10" s="64">
        <v>0</v>
      </c>
      <c r="P10" s="64">
        <v>0</v>
      </c>
      <c r="Q10" s="64">
        <v>0</v>
      </c>
      <c r="R10" s="64">
        <v>0</v>
      </c>
      <c r="S10" s="64">
        <v>0</v>
      </c>
      <c r="T10" s="64">
        <v>0</v>
      </c>
      <c r="U10" s="64">
        <v>0</v>
      </c>
      <c r="V10" s="64">
        <v>0</v>
      </c>
    </row>
    <row r="11" spans="1:22" ht="12.75">
      <c r="A11" s="1" t="s">
        <v>59</v>
      </c>
      <c r="B11" s="63">
        <v>0</v>
      </c>
      <c r="C11" s="63">
        <v>0</v>
      </c>
      <c r="D11" s="105">
        <f t="shared" si="0"/>
        <v>0</v>
      </c>
      <c r="E11" s="64">
        <v>0</v>
      </c>
      <c r="F11" s="64">
        <v>0</v>
      </c>
      <c r="G11" s="64">
        <v>0</v>
      </c>
      <c r="H11" s="64">
        <v>0</v>
      </c>
      <c r="I11" s="64">
        <v>0</v>
      </c>
      <c r="J11" s="105">
        <f t="shared" si="1"/>
        <v>0</v>
      </c>
      <c r="K11" s="64">
        <v>0</v>
      </c>
      <c r="L11" s="64">
        <v>0</v>
      </c>
      <c r="M11" s="64">
        <v>0</v>
      </c>
      <c r="N11" s="64">
        <v>0</v>
      </c>
      <c r="O11" s="64">
        <v>0</v>
      </c>
      <c r="P11" s="64">
        <v>0</v>
      </c>
      <c r="Q11" s="64">
        <v>0</v>
      </c>
      <c r="R11" s="64">
        <v>0</v>
      </c>
      <c r="S11" s="64">
        <v>0</v>
      </c>
      <c r="T11" s="64">
        <v>0</v>
      </c>
      <c r="U11" s="64">
        <v>0</v>
      </c>
      <c r="V11" s="64">
        <v>0</v>
      </c>
    </row>
    <row r="12" spans="1:22" ht="12.75">
      <c r="A12" s="1" t="s">
        <v>60</v>
      </c>
      <c r="B12" s="63">
        <v>0</v>
      </c>
      <c r="C12" s="63">
        <v>0</v>
      </c>
      <c r="D12" s="105">
        <f t="shared" si="0"/>
        <v>0</v>
      </c>
      <c r="E12" s="64">
        <v>0</v>
      </c>
      <c r="F12" s="64">
        <v>0</v>
      </c>
      <c r="G12" s="64">
        <v>0</v>
      </c>
      <c r="H12" s="64">
        <v>0</v>
      </c>
      <c r="I12" s="64">
        <v>0</v>
      </c>
      <c r="J12" s="105">
        <f t="shared" si="1"/>
        <v>0</v>
      </c>
      <c r="K12" s="64">
        <v>0</v>
      </c>
      <c r="L12" s="64">
        <v>0</v>
      </c>
      <c r="M12" s="64">
        <v>0</v>
      </c>
      <c r="N12" s="64">
        <v>0</v>
      </c>
      <c r="O12" s="64">
        <v>0</v>
      </c>
      <c r="P12" s="64">
        <v>0</v>
      </c>
      <c r="Q12" s="64">
        <v>0</v>
      </c>
      <c r="R12" s="64">
        <v>0</v>
      </c>
      <c r="S12" s="64">
        <v>0</v>
      </c>
      <c r="T12" s="64">
        <v>0</v>
      </c>
      <c r="U12" s="64">
        <v>0</v>
      </c>
      <c r="V12" s="64">
        <v>0</v>
      </c>
    </row>
    <row r="13" spans="1:22" ht="12.75">
      <c r="A13" s="1" t="s">
        <v>61</v>
      </c>
      <c r="B13" s="63">
        <v>0</v>
      </c>
      <c r="C13" s="63">
        <v>0</v>
      </c>
      <c r="D13" s="105">
        <f t="shared" si="0"/>
        <v>0</v>
      </c>
      <c r="E13" s="64">
        <v>0</v>
      </c>
      <c r="F13" s="64">
        <v>0</v>
      </c>
      <c r="G13" s="64">
        <v>0</v>
      </c>
      <c r="H13" s="64">
        <v>0</v>
      </c>
      <c r="I13" s="64">
        <v>0</v>
      </c>
      <c r="J13" s="105">
        <f t="shared" si="1"/>
        <v>0</v>
      </c>
      <c r="K13" s="64">
        <v>0</v>
      </c>
      <c r="L13" s="64">
        <v>0</v>
      </c>
      <c r="M13" s="64">
        <v>0</v>
      </c>
      <c r="N13" s="64">
        <v>0</v>
      </c>
      <c r="O13" s="64">
        <v>0</v>
      </c>
      <c r="P13" s="64">
        <v>0</v>
      </c>
      <c r="Q13" s="64">
        <v>0</v>
      </c>
      <c r="R13" s="64">
        <v>0</v>
      </c>
      <c r="S13" s="64">
        <v>0</v>
      </c>
      <c r="T13" s="64">
        <v>0</v>
      </c>
      <c r="U13" s="64">
        <v>0</v>
      </c>
      <c r="V13" s="64">
        <v>0</v>
      </c>
    </row>
    <row r="14" spans="2:23" ht="12.75">
      <c r="B14" s="1"/>
      <c r="C14" s="47"/>
      <c r="D14" s="47"/>
      <c r="E14" s="49"/>
      <c r="F14" s="47"/>
      <c r="G14" s="47"/>
      <c r="H14" s="47"/>
      <c r="I14" s="47"/>
      <c r="J14" s="47"/>
      <c r="K14" s="49"/>
      <c r="L14" s="47"/>
      <c r="M14" s="47"/>
      <c r="N14" s="47"/>
      <c r="O14" s="47"/>
      <c r="P14" s="47"/>
      <c r="Q14" s="47"/>
      <c r="R14" s="47"/>
      <c r="S14" s="47"/>
      <c r="T14" s="47"/>
      <c r="U14" s="47"/>
      <c r="V14" s="47"/>
      <c r="W14" s="47"/>
    </row>
    <row r="15" spans="1:22" ht="13.5" thickBot="1">
      <c r="A15" s="74" t="s">
        <v>42</v>
      </c>
      <c r="B15" s="51">
        <f>SUM(B2:B13)</f>
        <v>0</v>
      </c>
      <c r="C15" s="51">
        <f>SUM(C2:C13)</f>
        <v>0</v>
      </c>
      <c r="D15" s="50">
        <f>SUM($D2:$D13)</f>
        <v>0</v>
      </c>
      <c r="E15" s="52">
        <f>SUM($E2:$E13)</f>
        <v>0</v>
      </c>
      <c r="F15" s="51">
        <f>SUM($F2:F13)</f>
        <v>0</v>
      </c>
      <c r="G15" s="51">
        <f>SUM($G2:G13)</f>
        <v>0</v>
      </c>
      <c r="H15" s="51">
        <f>SUM($H2:H13)</f>
        <v>0</v>
      </c>
      <c r="I15" s="51">
        <f>SUM($I2:$I13)</f>
        <v>0</v>
      </c>
      <c r="J15" s="53">
        <f>SUM($J2:$J13)</f>
        <v>0</v>
      </c>
      <c r="K15" s="53">
        <f aca="true" t="shared" si="2" ref="K15:V15">SUM(K2:K13)</f>
        <v>0</v>
      </c>
      <c r="L15" s="53">
        <f t="shared" si="2"/>
        <v>0</v>
      </c>
      <c r="M15" s="53">
        <f t="shared" si="2"/>
        <v>0</v>
      </c>
      <c r="N15" s="53">
        <f t="shared" si="2"/>
        <v>0</v>
      </c>
      <c r="O15" s="53">
        <f t="shared" si="2"/>
        <v>0</v>
      </c>
      <c r="P15" s="53">
        <f t="shared" si="2"/>
        <v>0</v>
      </c>
      <c r="Q15" s="53">
        <f t="shared" si="2"/>
        <v>0</v>
      </c>
      <c r="R15" s="53">
        <f t="shared" si="2"/>
        <v>0</v>
      </c>
      <c r="S15" s="53">
        <f t="shared" si="2"/>
        <v>0</v>
      </c>
      <c r="T15" s="53">
        <f t="shared" si="2"/>
        <v>0</v>
      </c>
      <c r="U15" s="53">
        <f t="shared" si="2"/>
        <v>0</v>
      </c>
      <c r="V15" s="53">
        <f t="shared" si="2"/>
        <v>0</v>
      </c>
    </row>
    <row r="16" spans="1:22" ht="12.75">
      <c r="A16" s="1" t="s">
        <v>63</v>
      </c>
      <c r="B16" s="33">
        <f aca="true" t="shared" si="3" ref="B16:V16">B15/$B$17</f>
        <v>0</v>
      </c>
      <c r="C16" s="33">
        <f t="shared" si="3"/>
        <v>0</v>
      </c>
      <c r="D16" s="33">
        <f t="shared" si="3"/>
        <v>0</v>
      </c>
      <c r="E16" s="33">
        <f t="shared" si="3"/>
        <v>0</v>
      </c>
      <c r="F16" s="33">
        <f t="shared" si="3"/>
        <v>0</v>
      </c>
      <c r="G16" s="33">
        <f t="shared" si="3"/>
        <v>0</v>
      </c>
      <c r="H16" s="33">
        <f t="shared" si="3"/>
        <v>0</v>
      </c>
      <c r="I16" s="33">
        <f t="shared" si="3"/>
        <v>0</v>
      </c>
      <c r="J16" s="33">
        <f t="shared" si="3"/>
        <v>0</v>
      </c>
      <c r="K16" s="33">
        <f t="shared" si="3"/>
        <v>0</v>
      </c>
      <c r="L16" s="33">
        <f t="shared" si="3"/>
        <v>0</v>
      </c>
      <c r="M16" s="33">
        <f t="shared" si="3"/>
        <v>0</v>
      </c>
      <c r="N16" s="33">
        <f t="shared" si="3"/>
        <v>0</v>
      </c>
      <c r="O16" s="33">
        <f t="shared" si="3"/>
        <v>0</v>
      </c>
      <c r="P16" s="33">
        <f t="shared" si="3"/>
        <v>0</v>
      </c>
      <c r="Q16" s="33">
        <f t="shared" si="3"/>
        <v>0</v>
      </c>
      <c r="R16" s="33">
        <f t="shared" si="3"/>
        <v>0</v>
      </c>
      <c r="S16" s="33">
        <f t="shared" si="3"/>
        <v>0</v>
      </c>
      <c r="T16" s="33">
        <f t="shared" si="3"/>
        <v>0</v>
      </c>
      <c r="U16" s="33">
        <f t="shared" si="3"/>
        <v>0</v>
      </c>
      <c r="V16" s="33">
        <f t="shared" si="3"/>
        <v>0</v>
      </c>
    </row>
    <row r="17" spans="1:8" ht="15.75">
      <c r="A17" s="135" t="s">
        <v>17</v>
      </c>
      <c r="B17" s="67">
        <v>46</v>
      </c>
      <c r="H17" s="68"/>
    </row>
    <row r="18" spans="1:11" ht="12.75">
      <c r="A18" s="136"/>
      <c r="B18" s="130" t="s">
        <v>31</v>
      </c>
      <c r="C18" s="131"/>
      <c r="D18" s="131"/>
      <c r="E18" s="131"/>
      <c r="F18" s="132"/>
      <c r="G18" s="133" t="s">
        <v>42</v>
      </c>
      <c r="H18" s="134"/>
      <c r="I18" s="134"/>
      <c r="J18" s="45"/>
      <c r="K18" s="43"/>
    </row>
    <row r="19" spans="2:9" ht="51.75" thickBot="1">
      <c r="B19" s="35"/>
      <c r="C19" s="40" t="s">
        <v>22</v>
      </c>
      <c r="E19" s="40" t="s">
        <v>23</v>
      </c>
      <c r="F19" s="46" t="s">
        <v>32</v>
      </c>
      <c r="G19" s="69" t="s">
        <v>22</v>
      </c>
      <c r="H19" s="40" t="s">
        <v>23</v>
      </c>
      <c r="I19" s="46" t="s">
        <v>32</v>
      </c>
    </row>
    <row r="20" spans="2:14" ht="39.75" customHeight="1" thickBot="1">
      <c r="B20" s="37" t="s">
        <v>64</v>
      </c>
      <c r="C20" s="36">
        <f>SUM($D2:$D4)/$B$17</f>
        <v>0</v>
      </c>
      <c r="E20" s="36">
        <f>SUM($D5:$D13)/$B$17</f>
        <v>0</v>
      </c>
      <c r="F20" s="41">
        <f>SUM($C20:$E20)</f>
        <v>0</v>
      </c>
      <c r="G20" s="70">
        <f>SUM($D2:$D4)</f>
        <v>0</v>
      </c>
      <c r="H20" s="48">
        <f>SUM($D5:$D13)</f>
        <v>0</v>
      </c>
      <c r="I20" s="54">
        <f>SUM($G20:$H20)</f>
        <v>0</v>
      </c>
      <c r="M20" s="57"/>
      <c r="N20" s="59"/>
    </row>
    <row r="21" spans="2:14" ht="12.75">
      <c r="B21" s="38" t="s">
        <v>18</v>
      </c>
      <c r="C21" s="34">
        <f>SUM(E2:E4)/$B$17</f>
        <v>0</v>
      </c>
      <c r="E21" s="34">
        <f>SUM($E5:$E13)/$B$17</f>
        <v>0</v>
      </c>
      <c r="F21" s="42">
        <f aca="true" t="shared" si="4" ref="F21:F31">SUM(C21:E21)</f>
        <v>0</v>
      </c>
      <c r="G21" s="71">
        <f>SUM(E$2:E$4)</f>
        <v>0</v>
      </c>
      <c r="H21" s="55">
        <f>SUM(E$5:E$13)</f>
        <v>0</v>
      </c>
      <c r="I21" s="56">
        <f aca="true" t="shared" si="5" ref="I21:I31">SUM(G21:H21)</f>
        <v>0</v>
      </c>
      <c r="M21" s="57"/>
      <c r="N21" s="58"/>
    </row>
    <row r="22" spans="2:14" ht="12.75">
      <c r="B22" s="38" t="s">
        <v>21</v>
      </c>
      <c r="C22" s="34">
        <f>SUM($F2:$F4)/$B$17</f>
        <v>0</v>
      </c>
      <c r="E22" s="34">
        <f>SUM($F5:$F13)/$B$17</f>
        <v>0</v>
      </c>
      <c r="F22" s="42">
        <f t="shared" si="4"/>
        <v>0</v>
      </c>
      <c r="G22" s="71">
        <f>SUM($F2:$F4)</f>
        <v>0</v>
      </c>
      <c r="H22" s="55">
        <f>SUM(F$5:F$13)</f>
        <v>0</v>
      </c>
      <c r="I22" s="56">
        <f t="shared" si="5"/>
        <v>0</v>
      </c>
      <c r="M22" s="57"/>
      <c r="N22" s="58"/>
    </row>
    <row r="23" spans="2:14" ht="12.75">
      <c r="B23" s="38" t="s">
        <v>19</v>
      </c>
      <c r="C23" s="34">
        <f>SUM($G2:$G4)/$B$17</f>
        <v>0</v>
      </c>
      <c r="E23" s="34">
        <f>SUM($G5:$G13)/$B$17</f>
        <v>0</v>
      </c>
      <c r="F23" s="42">
        <f t="shared" si="4"/>
        <v>0</v>
      </c>
      <c r="G23" s="71">
        <f>SUM($G2:$G4)</f>
        <v>0</v>
      </c>
      <c r="H23" s="55">
        <f>SUM($G5:$G13)</f>
        <v>0</v>
      </c>
      <c r="I23" s="56">
        <f t="shared" si="5"/>
        <v>0</v>
      </c>
      <c r="M23" s="57"/>
      <c r="N23" s="58"/>
    </row>
    <row r="24" spans="2:14" ht="12.75">
      <c r="B24" s="38" t="s">
        <v>20</v>
      </c>
      <c r="C24" s="34">
        <f>SUM($H2:$H4)/$B$17</f>
        <v>0</v>
      </c>
      <c r="E24" s="34">
        <f>SUM($H5:$H13)/$B$17</f>
        <v>0</v>
      </c>
      <c r="F24" s="42">
        <f t="shared" si="4"/>
        <v>0</v>
      </c>
      <c r="G24" s="71">
        <f>SUM($H2:$H4)</f>
        <v>0</v>
      </c>
      <c r="H24" s="55">
        <f>SUM($H5:$H13)</f>
        <v>0</v>
      </c>
      <c r="I24" s="56">
        <f t="shared" si="5"/>
        <v>0</v>
      </c>
      <c r="M24" s="57"/>
      <c r="N24" s="58"/>
    </row>
    <row r="25" spans="2:14" ht="12.75">
      <c r="B25" s="38" t="s">
        <v>41</v>
      </c>
      <c r="C25" s="34">
        <f>SUM($I2:$I4)/$B$17</f>
        <v>0</v>
      </c>
      <c r="E25" s="34">
        <f>SUM($I5:$I13)/$B$17</f>
        <v>0</v>
      </c>
      <c r="F25" s="42">
        <f t="shared" si="4"/>
        <v>0</v>
      </c>
      <c r="G25" s="71">
        <f>SUM($I2:$I4)</f>
        <v>0</v>
      </c>
      <c r="H25" s="55">
        <f>SUM(I$5:I$13)</f>
        <v>0</v>
      </c>
      <c r="I25" s="56">
        <f t="shared" si="5"/>
        <v>0</v>
      </c>
      <c r="M25" s="57"/>
      <c r="N25" s="58"/>
    </row>
    <row r="26" spans="2:14" ht="12.75">
      <c r="B26" s="38" t="s">
        <v>37</v>
      </c>
      <c r="C26" s="34">
        <f>SUM(K2:K4)/$B$17</f>
        <v>0</v>
      </c>
      <c r="E26" s="34">
        <f>SUM(K5:K13)/$B$17</f>
        <v>0</v>
      </c>
      <c r="F26" s="42">
        <f t="shared" si="4"/>
        <v>0</v>
      </c>
      <c r="G26" s="71">
        <f>SUM(K2:K4)</f>
        <v>0</v>
      </c>
      <c r="H26" s="55">
        <f>SUM(K5:K13)</f>
        <v>0</v>
      </c>
      <c r="I26" s="56">
        <f t="shared" si="5"/>
        <v>0</v>
      </c>
      <c r="M26" s="57"/>
      <c r="N26" s="58"/>
    </row>
    <row r="27" spans="2:14" ht="12.75">
      <c r="B27" s="38" t="s">
        <v>40</v>
      </c>
      <c r="C27" s="34">
        <f>SUM(L2:N4)/$B$17</f>
        <v>0</v>
      </c>
      <c r="E27" s="34">
        <f>SUM(L5:N13)/$B$17</f>
        <v>0</v>
      </c>
      <c r="F27" s="42">
        <f t="shared" si="4"/>
        <v>0</v>
      </c>
      <c r="G27" s="71">
        <f>SUM(L2:N4)</f>
        <v>0</v>
      </c>
      <c r="H27" s="55">
        <f>SUM(L5:N13)</f>
        <v>0</v>
      </c>
      <c r="I27" s="56">
        <f t="shared" si="5"/>
        <v>0</v>
      </c>
      <c r="M27" s="57"/>
      <c r="N27" s="58"/>
    </row>
    <row r="28" spans="2:14" ht="12.75">
      <c r="B28" s="38" t="s">
        <v>38</v>
      </c>
      <c r="C28" s="34">
        <f>SUM(O2:Q4)/$B$17</f>
        <v>0</v>
      </c>
      <c r="E28" s="34">
        <f>SUM(O5:Q13)/$B$17</f>
        <v>0</v>
      </c>
      <c r="F28" s="42">
        <f t="shared" si="4"/>
        <v>0</v>
      </c>
      <c r="G28" s="71">
        <f>SUM(O2:Q4)</f>
        <v>0</v>
      </c>
      <c r="H28" s="55">
        <f>SUM(O5:Q13)</f>
        <v>0</v>
      </c>
      <c r="I28" s="56">
        <f t="shared" si="5"/>
        <v>0</v>
      </c>
      <c r="M28" s="57"/>
      <c r="N28" s="58"/>
    </row>
    <row r="29" spans="2:14" ht="12.75">
      <c r="B29" s="38" t="s">
        <v>39</v>
      </c>
      <c r="C29" s="34">
        <f>SUM(R2:S4)/$B$17</f>
        <v>0</v>
      </c>
      <c r="E29" s="34">
        <f>SUM(R5:S13)/$B$17</f>
        <v>0</v>
      </c>
      <c r="F29" s="42">
        <f t="shared" si="4"/>
        <v>0</v>
      </c>
      <c r="G29" s="71">
        <f>SUM(R2:S4)</f>
        <v>0</v>
      </c>
      <c r="H29" s="55">
        <f>SUM(R5:S13)</f>
        <v>0</v>
      </c>
      <c r="I29" s="56">
        <f t="shared" si="5"/>
        <v>0</v>
      </c>
      <c r="M29" s="151"/>
      <c r="N29" s="149"/>
    </row>
    <row r="30" spans="2:14" ht="12.75">
      <c r="B30" s="38" t="s">
        <v>47</v>
      </c>
      <c r="C30" s="34">
        <f>SUM(T2:U4)/$B$17</f>
        <v>0</v>
      </c>
      <c r="E30" s="34">
        <f>SUM(T5:U13)/$B$17</f>
        <v>0</v>
      </c>
      <c r="F30" s="42">
        <f t="shared" si="4"/>
        <v>0</v>
      </c>
      <c r="G30" s="71">
        <f>SUM(T2:U4)</f>
        <v>0</v>
      </c>
      <c r="H30" s="55">
        <f>SUM(T5:U13)</f>
        <v>0</v>
      </c>
      <c r="I30" s="56">
        <f t="shared" si="5"/>
        <v>0</v>
      </c>
      <c r="M30" s="151"/>
      <c r="N30" s="150"/>
    </row>
    <row r="31" spans="2:14" ht="12.75">
      <c r="B31" s="38" t="s">
        <v>48</v>
      </c>
      <c r="C31" s="34">
        <f>SUM(V2:V4)/$B$17</f>
        <v>0</v>
      </c>
      <c r="E31" s="34">
        <f>SUM(V5:V13)/$B$17</f>
        <v>0</v>
      </c>
      <c r="F31" s="42">
        <f t="shared" si="4"/>
        <v>0</v>
      </c>
      <c r="G31" s="71">
        <f>SUM(V2:V4)</f>
        <v>0</v>
      </c>
      <c r="H31" s="55">
        <f>SUM(V5:V13)</f>
        <v>0</v>
      </c>
      <c r="I31" s="56">
        <f t="shared" si="5"/>
        <v>0</v>
      </c>
      <c r="M31" s="60"/>
      <c r="N31" s="61"/>
    </row>
    <row r="32" spans="2:14" ht="12.75">
      <c r="B32" s="38"/>
      <c r="C32" s="38"/>
      <c r="E32" s="38"/>
      <c r="F32" s="42"/>
      <c r="G32" s="72"/>
      <c r="H32" s="72"/>
      <c r="I32" s="56"/>
      <c r="M32" s="60"/>
      <c r="N32" s="61"/>
    </row>
    <row r="33" spans="2:9" ht="13.5" thickBot="1">
      <c r="B33" s="39" t="s">
        <v>62</v>
      </c>
      <c r="C33" s="36">
        <f>SUM($C21:$C25)</f>
        <v>0</v>
      </c>
      <c r="E33" s="36">
        <f>SUM($E21:$E25)</f>
        <v>0</v>
      </c>
      <c r="F33" s="44">
        <f>$J$16</f>
        <v>0</v>
      </c>
      <c r="G33" s="73">
        <f>SUM($G21:$G25)</f>
        <v>0</v>
      </c>
      <c r="H33" s="48">
        <f>SUM($H21:$H25)</f>
        <v>0</v>
      </c>
      <c r="I33" s="62">
        <f>$J$15</f>
        <v>0</v>
      </c>
    </row>
    <row r="34" spans="2:9" ht="13.5" thickTop="1">
      <c r="B34" s="143" t="s">
        <v>36</v>
      </c>
      <c r="C34" s="145">
        <f>SUM($C20:$C31)</f>
        <v>0</v>
      </c>
      <c r="E34" s="145">
        <f>SUM($E20:$E31)</f>
        <v>0</v>
      </c>
      <c r="F34" s="152">
        <f>SUM($F20:$F31)</f>
        <v>0</v>
      </c>
      <c r="G34" s="139">
        <f>SUM($G20:$G31)</f>
        <v>0</v>
      </c>
      <c r="H34" s="139">
        <f>SUM($H20:$H31)</f>
        <v>0</v>
      </c>
      <c r="I34" s="141">
        <f>SUM($I20:$I31)</f>
        <v>0</v>
      </c>
    </row>
    <row r="35" spans="2:9" ht="13.5" thickBot="1">
      <c r="B35" s="144"/>
      <c r="C35" s="146"/>
      <c r="E35" s="146"/>
      <c r="F35" s="142"/>
      <c r="G35" s="140"/>
      <c r="H35" s="140"/>
      <c r="I35" s="142"/>
    </row>
    <row r="36" spans="2:9" ht="28.5" customHeight="1" thickTop="1">
      <c r="B36" s="137">
        <v>0</v>
      </c>
      <c r="C36" s="147" t="str">
        <f>IF(ISNUMBER(A1),"Indian Income Per Indian Tax Return "&amp;A1-1&amp;"-"&amp;A1,"Indian Income Per Indian Tax Return for US Tax Year in Question")</f>
        <v>Indian Income Per Indian Tax Return 2009-2010</v>
      </c>
      <c r="D36" s="148"/>
      <c r="E36" s="148"/>
      <c r="F36" s="144"/>
      <c r="H36" s="138"/>
      <c r="I36" s="138"/>
    </row>
    <row r="37" spans="2:6" ht="12.75">
      <c r="B37" s="137"/>
      <c r="C37" s="148"/>
      <c r="D37" s="148"/>
      <c r="E37" s="148"/>
      <c r="F37" s="144"/>
    </row>
    <row r="38" spans="2:6" ht="13.5" thickBot="1">
      <c r="B38" s="122">
        <f>G34</f>
        <v>0</v>
      </c>
      <c r="C38" s="88" t="str">
        <f>"Jan thru March 31st Salary "&amp;A1&amp;""</f>
        <v>Jan thru March 31st Salary 2010</v>
      </c>
      <c r="D38" s="88"/>
      <c r="E38" s="1"/>
      <c r="F38" s="80" t="s">
        <v>65</v>
      </c>
    </row>
    <row r="39" spans="2:5" ht="12.75">
      <c r="B39" s="76">
        <f>B36-B38</f>
        <v>0</v>
      </c>
      <c r="C39" s="89" t="str">
        <f>IF(ISNUMBER(A1),"12/31/"&amp;A1-1&amp;" Ending Salary","12/31/xx Ending Salary")</f>
        <v>12/31/2009 Ending Salary</v>
      </c>
      <c r="D39" s="1"/>
      <c r="E39" s="1"/>
    </row>
    <row r="40" spans="2:5" ht="12.75">
      <c r="B40" s="76"/>
      <c r="C40" s="89"/>
      <c r="D40" s="1"/>
      <c r="E40" s="1"/>
    </row>
    <row r="41" spans="2:5" ht="12.75">
      <c r="B41" s="76"/>
      <c r="C41" s="89"/>
      <c r="D41" s="1"/>
      <c r="E41" s="1"/>
    </row>
    <row r="42" spans="1:6" ht="12.75">
      <c r="A42" s="153" t="s">
        <v>83</v>
      </c>
      <c r="B42" s="132"/>
      <c r="C42" s="132"/>
      <c r="D42" s="132"/>
      <c r="E42" s="132"/>
      <c r="F42" s="132"/>
    </row>
    <row r="43" spans="2:6" ht="12" customHeight="1">
      <c r="B43" s="94">
        <f>IF(ISNUMBER($A1),IF(A1=2007,IF($I$49="Man",'Indian Tax Slabs 2006-2007'!$B$10,IF($I$49="Woman",'Indian Tax Slabs 2006-2007'!$B$17,IF($I$49="Senior",'Indian Tax Slabs 2006-2007'!$B$24,"Select Man/Woman/Senior"))),IF(A1=2008,IF($I$49="Man",'Indian Tax Slabs 2007-2008'!$B$10,IF($I$49="Woman",'Indian Tax Slabs 2007-2008'!$B$17,IF($I$49="Senior",'Indian Tax Slabs 2007-2008'!$B$24,"Select Man/Woman/Senior"))),IF(A1=2009,IF($I$49="Man",'Indian Tax Slabs 2008-2009'!$B$10,IF($I$49="Woman",'Indian Tax Slabs 2008-2009'!$B$17,IF($I$49="Senior",'Indian Tax Slabs 2008-2009'!$B$24,"Select Man/Woman/Senior"))),IF(A1=2010,IF($I$49="Man",'Indian Tax Slabs 2009-2010'!$B$10,IF($I$49="Woman",'Indian Tax Slabs 2009-2010'!$B$17,IF($I$49="Senior",'Indian Tax Slabs 2009-2010'!$B$24,"Select Man/Woman/Senior"))),IF(A1=2011,IF($I$49="Man",'Indian Tax Slabs 2010-2011'!$B$10,IF($I$49="Woman",'Indian Tax Slabs 2010-2011'!$B$17,'Indian Tax Slabs 2010-2011'!$B$24)),"table unavailable"))))),"Fill Field A1")</f>
        <v>0</v>
      </c>
      <c r="C43" s="89" t="str">
        <f>IF(ISNUMBER(A1)," Fiscal Year Tax on "&amp;$B$36&amp;" Salary (04/01/"&amp;$A$1-1&amp;" - 03/31/"&amp;$A$1&amp;")","04/01/xx (last year) - 03/31/xx (this year) Fiscal Year Tax")</f>
        <v> Fiscal Year Tax on 0 Salary (04/01/2009 - 03/31/2010)</v>
      </c>
      <c r="D43" s="91"/>
      <c r="E43" s="91"/>
      <c r="F43" s="77"/>
    </row>
    <row r="44" spans="2:8" ht="12.75">
      <c r="B44" s="102"/>
      <c r="C44" s="92" t="str">
        <f>"Or, give Tax Assessed on "&amp;B36&amp;" Salary per Indian Tax Return "&amp;A1-1&amp;"-"&amp;A1</f>
        <v>Or, give Tax Assessed on 0 Salary per Indian Tax Return 2009-2010</v>
      </c>
      <c r="D44" s="93"/>
      <c r="E44" s="93"/>
      <c r="F44" s="83"/>
      <c r="G44" s="84"/>
      <c r="H44" s="84"/>
    </row>
    <row r="45" spans="2:9" ht="11.25" customHeight="1">
      <c r="B45" s="76">
        <f>IF(B44&lt;&gt;"",B44,"")</f>
      </c>
      <c r="C45" s="90">
        <f>IF(B44&lt;&gt;"","Tax Figure Used for Calc Purposes…0 SHOWS AS BLANK","")</f>
      </c>
      <c r="D45" s="91"/>
      <c r="E45" s="91"/>
      <c r="F45" s="77"/>
      <c r="I45" s="1" t="s">
        <v>84</v>
      </c>
    </row>
    <row r="46" spans="2:9" ht="34.5" customHeight="1">
      <c r="B46" s="109">
        <f>IF(ISNUMBER($A1),IF(A1=2007,IF($I$49="Man",'Indian Tax Slabs 2006-2007'!$B$32,IF($I$49="Woman",'Indian Tax Slabs 2006-2007'!$B$39,IF($I$49="Senior",'Indian Tax Slabs 2006-2007'!$B$46,"Select Man/Woman/Senior"))),IF(A1=2008,IF($I$49="Man",'Indian Tax Slabs 2007-2008'!$B$32,IF($I$49="Woman",'Indian Tax Slabs 2007-2008'!$B$39,IF($I$49="Senior",'Indian Tax Slabs 2007-2008'!$B$46,"Select Man/Woman/Senior"))),IF(A1=2009,IF($I$49="Man",'Indian Tax Slabs 2008-2009'!$B$32,IF($I$49="Woman",'Indian Tax Slabs 2008-2009'!$B$39,IF($I$49="Senior",'Indian Tax Slabs 2008-2009'!$B$46,"Select Man/Woman/Senior"))),IF(A1=2010,IF($I$49="Man",'Indian Tax Slabs 2009-2010'!$B$32,IF($I$49="Woman",'Indian Tax Slabs 2009-2010'!$B$39,IF($I$49="Senior",'Indian Tax Slabs 2009-2010'!$B$46,"Select Man/Woman/Senior"))),IF(A1=2011,IF($I$49="Man",'Indian Tax Slabs 2010-2011'!$B$32,IF($I$49="Woman",'Indian Tax Slabs 2010-2011'!$B$39,'Indian Tax Slabs 2010-2011'!$B$46)),"table unavailable"))))),"Fill Field A1")</f>
        <v>0</v>
      </c>
      <c r="C46" s="110" t="str">
        <f>IF(ISNUMBER(A1),"Tax Accrued on Ending Salary of "&amp;B39&amp;" (12/31/"&amp;A1-1&amp;")","AccruedPrior Cal. Year -12/31/xx Ending Salary Accrued Indian Tax")</f>
        <v>Tax Accrued on Ending Salary of 0 (12/31/2009)</v>
      </c>
      <c r="D46" s="111"/>
      <c r="E46" s="111"/>
      <c r="F46" s="112"/>
      <c r="H46" s="79" t="s">
        <v>78</v>
      </c>
      <c r="I46" s="101" t="s">
        <v>70</v>
      </c>
    </row>
    <row r="47" spans="1:9" ht="12.75" customHeight="1">
      <c r="A47" s="154" t="s">
        <v>67</v>
      </c>
      <c r="B47" s="113"/>
      <c r="C47" s="114" t="str">
        <f>"Or, give Tax Accrued on "&amp;B36&amp;" Salary till 12/31/"&amp;A1-1</f>
        <v>Or, give Tax Accrued on 0 Salary till 12/31/2009</v>
      </c>
      <c r="D47" s="107"/>
      <c r="E47" s="107"/>
      <c r="F47" s="108"/>
      <c r="G47" s="115"/>
      <c r="H47" s="116"/>
      <c r="I47" s="101" t="s">
        <v>71</v>
      </c>
    </row>
    <row r="48" spans="1:9" ht="24" customHeight="1" thickBot="1">
      <c r="A48" s="155"/>
      <c r="B48" s="78">
        <f>IF(B47&lt;&gt;"",B47,"")</f>
      </c>
      <c r="C48" s="87">
        <f>IF(B47&lt;&gt;"","Tax Figure Used for Calc Purposes…0 SHOWS AS BLANK","")</f>
      </c>
      <c r="D48" s="117"/>
      <c r="E48" s="117"/>
      <c r="F48" s="118"/>
      <c r="G48" s="119"/>
      <c r="H48" s="120"/>
      <c r="I48" s="101" t="s">
        <v>72</v>
      </c>
    </row>
    <row r="49" spans="2:9" ht="12.75">
      <c r="B49" s="123">
        <f>IF(AND(B43="table unavailable",B46="table unavailable",ISNUMBER(B45),ISNUMBER(B47)),B44-B47,IF(AND(B45&lt;&gt;"",B48&lt;&gt;""),B45-B48,IF(AND(B45&lt;&gt;"",B48="",ISNUMBER(B46)),B45-B46,IF(AND(B45="",B48&lt;&gt;"",ISNUMBER(B43)),B43-B48,IF(AND(B45="",B48="",ISNUMBER(B43),ISNUMBER(B46)),B43-B46,IF(AND(B43="table unavailable",B46="table unavailable",B45="",B48=""),0,0))))))</f>
        <v>0</v>
      </c>
      <c r="C49" s="1" t="str">
        <f>IF(ISNUMBER(A1),"Tax for Jan 1st - March 31st "&amp;A1,"Tax for Jan 1st - March 31st")</f>
        <v>Tax for Jan 1st - March 31st 2010</v>
      </c>
      <c r="D49" s="91"/>
      <c r="E49" s="91"/>
      <c r="F49" s="86" t="s">
        <v>86</v>
      </c>
      <c r="I49" s="121" t="s">
        <v>70</v>
      </c>
    </row>
    <row r="50" spans="1:7" ht="28.5" customHeight="1" thickBot="1">
      <c r="A50" s="103" t="s">
        <v>3</v>
      </c>
      <c r="B50" s="94">
        <f>IF(ISNUMBER($A1),IF(A1=2007,IF($I$49="Man",'Indian Tax Slabs 2007-2008'!$B$54,IF($I$49="Woman",'Indian Tax Slabs 2007-2008'!$B$61,IF($I$49="Senior",'Indian Tax Slabs 2007-2008'!$B$68,"Select Man/Woman/Senior"))),IF(A1=2008,IF($I$49="Man",'Indian Tax Slabs 2008-2009'!$B$54,IF($I$49="Woman",'Indian Tax Slabs 2008-2009'!$B$61,IF($I$49="Senior",'Indian Tax Slabs 2008-2009'!$B$68,"Select Man/Woman/Senior"))),IF(A1=2009,IF($I$49="Man",'Indian Tax Slabs 2009-2010'!$B$54,IF($I$49="Woman",'Indian Tax Slabs 2009-2010'!$B$61,IF($I$49="Senior",'Indian Tax Slabs 2009-2010'!$B$68,"Select Man/Woman/Senior"))),IF(A1=2010,IF($I$49="Man",'Indian Tax Slabs 2010-2011'!$B$54,IF($I$49="Woman",'Indian Tax Slabs 2010-2011'!$B$61,IF($I$49="Senior",'Indian Tax Slabs 2010-2011'!$B$68,"Select Man/Woman/Senior"))),IF(A1=2011,IF($I$49="Man",'[1]Indian Tax Slabs 2011-2012'!$B$54,IF($I$49="Woman",'[1]Indian Tax Slabs 2011-2012'!$B$61,'[1]Indian Tax Slabs 2011-2012'!$B$68)),"table unavailable"))))),"Fill Field A1")</f>
        <v>0</v>
      </c>
      <c r="C50" s="160" t="str">
        <f>IF(ISNUMBER(A1),"Tax for April 1st to Dec. 31st "&amp;A1&amp;" for "&amp;H34&amp;" Income","Tax for April 1st - Dec 31st for "&amp;H34&amp;" Salary")</f>
        <v>Tax for April 1st to Dec. 31st 2010 for 0 Income</v>
      </c>
      <c r="D50" s="161"/>
      <c r="E50" s="161"/>
      <c r="F50" s="161"/>
      <c r="G50" s="79" t="s">
        <v>78</v>
      </c>
    </row>
    <row r="51" spans="2:8" ht="13.5" thickTop="1">
      <c r="B51" s="156">
        <f>IF(AND(ISNUMBER($B$49),ISNUMBER($B$50)),$B$49+$B$50,"NONZERO SUMMATION NOT POSSIBLE")</f>
        <v>0</v>
      </c>
      <c r="C51" s="127" t="str">
        <f>IF(ISNUMBER(A1),"Total Calendar Year Tax for "&amp;A1&amp;" in Rupees","Total Calendar Year Tax in Rupees")</f>
        <v>Total Calendar Year Tax for 2010 in Rupees</v>
      </c>
      <c r="D51" s="128"/>
      <c r="E51" s="129"/>
      <c r="F51" s="129"/>
      <c r="H51" s="1"/>
    </row>
    <row r="52" spans="2:8" ht="13.5" thickBot="1">
      <c r="B52" s="157"/>
      <c r="C52" s="124"/>
      <c r="D52" s="125"/>
      <c r="E52" s="125"/>
      <c r="F52" s="126"/>
      <c r="H52" s="1"/>
    </row>
    <row r="53" spans="2:6" ht="14.25" thickBot="1" thickTop="1">
      <c r="B53" s="158">
        <f>IF(AND(ISNUMBER($B$51),ISNUMBER($B$17)),$B$51/$B$17,"NONZERO DIVISION NOT POSSIBLE")</f>
        <v>0</v>
      </c>
      <c r="C53" s="81" t="str">
        <f>IF(ISNUMBER(A1),"Total Calendar Year Tax for "&amp;A1&amp;" in Dollars","Total Calendar Year Tax in Dollars")</f>
        <v>Total Calendar Year Tax for 2010 in Dollars</v>
      </c>
      <c r="D53" s="85"/>
      <c r="E53" s="85"/>
      <c r="F53" s="82"/>
    </row>
    <row r="54" ht="14.25" thickBot="1" thickTop="1">
      <c r="B54" s="159"/>
    </row>
    <row r="55" ht="13.5" thickTop="1"/>
    <row r="57" ht="12.75">
      <c r="E57" s="96"/>
    </row>
    <row r="58" ht="12.75">
      <c r="H58" s="95"/>
    </row>
  </sheetData>
  <sheetProtection password="CC63" sheet="1" objects="1" scenarios="1"/>
  <mergeCells count="20">
    <mergeCell ref="A42:F42"/>
    <mergeCell ref="A47:A48"/>
    <mergeCell ref="B51:B52"/>
    <mergeCell ref="B53:B54"/>
    <mergeCell ref="C50:F50"/>
    <mergeCell ref="G34:G35"/>
    <mergeCell ref="C36:F37"/>
    <mergeCell ref="N29:N30"/>
    <mergeCell ref="M29:M30"/>
    <mergeCell ref="F34:F35"/>
    <mergeCell ref="B18:F18"/>
    <mergeCell ref="G18:I18"/>
    <mergeCell ref="A17:A18"/>
    <mergeCell ref="B36:B37"/>
    <mergeCell ref="H36:I36"/>
    <mergeCell ref="H34:H35"/>
    <mergeCell ref="I34:I35"/>
    <mergeCell ref="B34:B35"/>
    <mergeCell ref="C34:C35"/>
    <mergeCell ref="E34:E35"/>
  </mergeCells>
  <printOptions horizontalCentered="1" verticalCentered="1"/>
  <pageMargins left="0.15" right="0" top="0.65" bottom="0.15" header="0.5" footer="0.25"/>
  <pageSetup horizontalDpi="600" verticalDpi="600" orientation="landscape" paperSize="5" r:id="rId4"/>
  <headerFooter alignWithMargins="0">
    <oddHeader>&amp;LVimlan Tax Services LLC.&amp;CIndian-US Income Tax Reconciliation&amp;RPage &amp;P of &amp;N</oddHeader>
  </headerFooter>
  <ignoredErrors>
    <ignoredError sqref="C31 C21:C26 G22:G26 G31:H31 H23:H24 H26 E21:E26 E31" formulaRange="1"/>
  </ignoredErrors>
  <drawing r:id="rId3"/>
  <legacyDrawing r:id="rId2"/>
</worksheet>
</file>

<file path=xl/worksheets/sheet2.xml><?xml version="1.0" encoding="utf-8"?>
<worksheet xmlns="http://schemas.openxmlformats.org/spreadsheetml/2006/main" xmlns:r="http://schemas.openxmlformats.org/officeDocument/2006/relationships">
  <dimension ref="A1:J68"/>
  <sheetViews>
    <sheetView workbookViewId="0" topLeftCell="A1">
      <selection activeCell="F6" sqref="F6 A50"/>
    </sheetView>
  </sheetViews>
  <sheetFormatPr defaultColWidth="9.140625" defaultRowHeight="12.75"/>
  <cols>
    <col min="1" max="1" width="30.421875" style="0" customWidth="1"/>
    <col min="2" max="2" width="20.7109375" style="0" customWidth="1"/>
    <col min="4" max="4" width="17.57421875" style="0" customWidth="1"/>
    <col min="5" max="5" width="15.7109375" style="0" customWidth="1"/>
    <col min="6" max="6" width="9.7109375" style="0" customWidth="1"/>
    <col min="7" max="7" width="17.8515625" style="0" customWidth="1"/>
    <col min="8" max="8" width="17.421875" style="0" customWidth="1"/>
    <col min="9" max="9" width="20.8515625" style="0" customWidth="1"/>
  </cols>
  <sheetData>
    <row r="1" spans="8:9" ht="13.5" thickBot="1">
      <c r="H1" s="24" t="s">
        <v>4</v>
      </c>
      <c r="I1" s="106">
        <v>200000</v>
      </c>
    </row>
    <row r="2" spans="1:9" ht="13.5" thickBot="1">
      <c r="A2" s="3"/>
      <c r="H2" s="3"/>
      <c r="I2" s="3"/>
    </row>
    <row r="3" spans="4:6" ht="12.75">
      <c r="D3" s="29" t="s">
        <v>87</v>
      </c>
      <c r="E3" s="30"/>
      <c r="F3" s="11"/>
    </row>
    <row r="4" spans="1:6" ht="12.75">
      <c r="A4" s="97" t="s">
        <v>69</v>
      </c>
      <c r="B4" s="97">
        <f>'Wage &amp; Allowance Breakouts'!B36</f>
        <v>0</v>
      </c>
      <c r="D4" s="6"/>
      <c r="E4" s="7"/>
      <c r="F4" s="8"/>
    </row>
    <row r="5" spans="1:10" ht="12.75">
      <c r="A5" s="1" t="s">
        <v>68</v>
      </c>
      <c r="B5" s="23" t="s">
        <v>5</v>
      </c>
      <c r="D5" s="18" t="s">
        <v>0</v>
      </c>
      <c r="E5" s="7"/>
      <c r="F5" s="8"/>
      <c r="H5" s="23" t="s">
        <v>5</v>
      </c>
      <c r="J5" s="3"/>
    </row>
    <row r="6" spans="1:9" ht="12.75">
      <c r="A6" s="2">
        <f>IF('Wage &amp; Allowance Breakouts'!$B$36&gt;=$E$6,$E$6,'Wage &amp; Allowance Breakouts'!$B$36)</f>
        <v>0</v>
      </c>
      <c r="B6" s="3">
        <f>$F6*$A$6</f>
        <v>0</v>
      </c>
      <c r="D6" s="16">
        <v>0</v>
      </c>
      <c r="E6" s="15">
        <v>180000</v>
      </c>
      <c r="F6" s="20">
        <v>0</v>
      </c>
      <c r="G6" s="2">
        <f>IF($I$1&gt;=$E$6,$E$6,$I$1)</f>
        <v>180000</v>
      </c>
      <c r="H6" s="3">
        <f>$F6*$G6</f>
        <v>0</v>
      </c>
      <c r="I6" s="3"/>
    </row>
    <row r="7" spans="1:8" ht="12.75">
      <c r="A7" s="2">
        <f>IF(('Wage &amp; Allowance Breakouts'!$B$36-$A$6)&gt;=($E$7-$D7),$E$7-$D$7,IF(AND(('Wage &amp; Allowance Breakouts'!$B$36-$A$6)&gt;=0,'Wage &amp; Allowance Breakouts'!$B$36-$A$6&lt;($E$7-$D$7)),'Wage &amp; Allowance Breakouts'!$B$36-$A$6,0))</f>
        <v>0</v>
      </c>
      <c r="B7" s="25">
        <f>$F7*$A$7</f>
        <v>0</v>
      </c>
      <c r="D7" s="17">
        <v>180001</v>
      </c>
      <c r="E7" s="15">
        <v>500000</v>
      </c>
      <c r="F7" s="20">
        <v>0.1</v>
      </c>
      <c r="G7" s="2">
        <f>IF(($I$1-$G$6)&gt;=$E$7-$D$7,$E$7-$D$7,IF(AND(($I$1-$G$6)&gt;=0,$I$1-$G$6&lt;($E7-$D$7)),$I$1-$G$6,0))</f>
        <v>20000</v>
      </c>
      <c r="H7" s="25">
        <f>$F7*$G7</f>
        <v>2000</v>
      </c>
    </row>
    <row r="8" spans="1:8" ht="12.75">
      <c r="A8" s="2">
        <f>IF(('Wage &amp; Allowance Breakouts'!$B$36-$A$7-$A6)&gt;=$E$8-$D$8,$E$8-$D$8,IF(AND(('Wage &amp; Allowance Breakouts'!$B$36-$A$7-$A$6)&gt;=0,'Wage &amp; Allowance Breakouts'!$B$36-$A$7-$A$6&lt;($E$8-$D$8)),'Wage &amp; Allowance Breakouts'!$B$36-$A$7-$A$6,0))</f>
        <v>0</v>
      </c>
      <c r="B8" s="2">
        <f>$F8*$A$8</f>
        <v>0</v>
      </c>
      <c r="D8" s="17">
        <v>500001</v>
      </c>
      <c r="E8" s="15">
        <v>800000</v>
      </c>
      <c r="F8" s="20">
        <v>0.2</v>
      </c>
      <c r="G8" s="3">
        <f>IF(($I$1-$G$7-$G6)&gt;=$E$8-$D8,$E$8-$D$8,IF(AND(($I$1-$G$7-$G$6)&gt;=0,$I$1-$G$7-$G$6&lt;($E8-$D8)),$I$1-$G$7-$G$6,0))</f>
        <v>0</v>
      </c>
      <c r="H8" s="2">
        <f>$F8*$G8</f>
        <v>0</v>
      </c>
    </row>
    <row r="9" spans="1:10" ht="12.75">
      <c r="A9" s="2">
        <f>IF(('Wage &amp; Allowance Breakouts'!$B$36-$A$6-$A$7-$A$8)&gt;=0,'Wage &amp; Allowance Breakouts'!$B$36-$A$6-$A$7-$A$8,0)</f>
        <v>0</v>
      </c>
      <c r="B9" s="27">
        <f>$F9*$A$9</f>
        <v>0</v>
      </c>
      <c r="D9" s="17">
        <v>800001</v>
      </c>
      <c r="E9" s="13" t="s">
        <v>3</v>
      </c>
      <c r="F9" s="20">
        <v>0.3</v>
      </c>
      <c r="G9" s="3">
        <f>IF(($I$1-$G$6-$G$7-$G$8)&gt;=0,$I$1-$G$6-$G$7-$G$8,0)</f>
        <v>0</v>
      </c>
      <c r="H9" s="27">
        <f>$F9*$G9</f>
        <v>0</v>
      </c>
      <c r="J9" s="3"/>
    </row>
    <row r="10" spans="2:9" ht="12.75">
      <c r="B10" s="28">
        <f>SUM(B6:B9)</f>
        <v>0</v>
      </c>
      <c r="D10" s="6"/>
      <c r="E10" s="7"/>
      <c r="F10" s="20"/>
      <c r="H10" s="28">
        <f>SUM(H6:H9)</f>
        <v>2000</v>
      </c>
      <c r="I10" s="23" t="s">
        <v>6</v>
      </c>
    </row>
    <row r="11" spans="2:8" ht="13.5" thickBot="1">
      <c r="B11" s="3"/>
      <c r="D11" s="6"/>
      <c r="E11" s="7"/>
      <c r="F11" s="20"/>
      <c r="H11" s="3"/>
    </row>
    <row r="12" spans="4:6" ht="12.75">
      <c r="D12" s="26" t="s">
        <v>1</v>
      </c>
      <c r="E12" s="5"/>
      <c r="F12" s="21"/>
    </row>
    <row r="13" spans="1:8" ht="12.75">
      <c r="A13" s="2">
        <f>IF('Wage &amp; Allowance Breakouts'!$B$36&gt;=$E$13,$E$13,'Wage &amp; Allowance Breakouts'!$B$36)</f>
        <v>0</v>
      </c>
      <c r="B13" s="3">
        <f>$F13*$A$13</f>
        <v>0</v>
      </c>
      <c r="D13" s="12">
        <v>0</v>
      </c>
      <c r="E13" s="15">
        <v>190000</v>
      </c>
      <c r="F13" s="20">
        <v>0</v>
      </c>
      <c r="G13" s="2">
        <f>IF($I$1&gt;=$E$13,$E$13,$I$1)</f>
        <v>190000</v>
      </c>
      <c r="H13" s="3">
        <f>$F13*$G13</f>
        <v>0</v>
      </c>
    </row>
    <row r="14" spans="1:8" ht="12.75">
      <c r="A14" s="2">
        <f>IF(('Wage &amp; Allowance Breakouts'!$B$36-$A$13)&gt;=$E$14-$D$14,$E$14-$D$14,IF(AND(('Wage &amp; Allowance Breakouts'!$B$36-$A$13)&gt;=0,'Wage &amp; Allowance Breakouts'!$B$36-$A$13&lt;($E$14-$D$14)),'Wage &amp; Allowance Breakouts'!$B$36-$A$13,0))</f>
        <v>0</v>
      </c>
      <c r="B14" s="25">
        <f>$F14*$A$14</f>
        <v>0</v>
      </c>
      <c r="D14" s="9">
        <v>190001</v>
      </c>
      <c r="E14" s="15">
        <v>500000</v>
      </c>
      <c r="F14" s="20">
        <v>0.1</v>
      </c>
      <c r="G14" s="2">
        <f>IF(($I$1-$G$13)&gt;=$E$14-$D$14,$E$14-$D$14,IF(AND(($I$1-$G$13)&gt;=0,$I$1-$G$13&lt;($E14-$D$14)),$I$1-$G$13,0))</f>
        <v>10000</v>
      </c>
      <c r="H14" s="25">
        <f>$F14*$G14</f>
        <v>1000</v>
      </c>
    </row>
    <row r="15" spans="1:8" ht="12.75">
      <c r="A15" s="2">
        <f>IF(('Wage &amp; Allowance Breakouts'!$B$36-$A$14-$A13)&gt;=$E$15-$D$15,$E$15-$D$15,IF(AND(('Wage &amp; Allowance Breakouts'!$B$36-$A$14-$A$13)&gt;=0,'Wage &amp; Allowance Breakouts'!$B$36-$A$14-$A$13&lt;($E$15-$D$15)),'Wage &amp; Allowance Breakouts'!$B$36-$A$14-$A$13,0))</f>
        <v>0</v>
      </c>
      <c r="B15" s="25">
        <f>$F15*$A$15</f>
        <v>0</v>
      </c>
      <c r="D15" s="9">
        <v>500001</v>
      </c>
      <c r="E15" s="15">
        <v>800000</v>
      </c>
      <c r="F15" s="20">
        <v>0.2</v>
      </c>
      <c r="G15" s="3">
        <f>IF(($I$1-$G$14-$G13)&gt;=$E$15-$D$15,$E$15-$D$15,IF(AND(($I$1-$G$14-$G$13)&gt;=0,$I$1-$G$14-$G$13&lt;($E15-$D$15)),$I$1-$G$14-$G$13,0))</f>
        <v>0</v>
      </c>
      <c r="H15" s="25">
        <f>$F15*$G15</f>
        <v>0</v>
      </c>
    </row>
    <row r="16" spans="1:8" ht="12.75">
      <c r="A16" s="2">
        <f>IF(('Wage &amp; Allowance Breakouts'!$B$36-$A$15-$A$14-$A$13)&gt;=0,'Wage &amp; Allowance Breakouts'!$B$36-$A$15-$A$14-$A$13,0)</f>
        <v>0</v>
      </c>
      <c r="B16" s="27">
        <f>$F16*$A$16</f>
        <v>0</v>
      </c>
      <c r="D16" s="9">
        <v>800001</v>
      </c>
      <c r="E16" s="13" t="s">
        <v>3</v>
      </c>
      <c r="F16" s="20">
        <v>0.3</v>
      </c>
      <c r="G16" s="3">
        <f>IF(($I$1-$G$13-$G$14-$G$15)&gt;=0,$I$1-$G$13-$G$14-$G$15,0)</f>
        <v>0</v>
      </c>
      <c r="H16" s="27">
        <f>$F16*$G16</f>
        <v>0</v>
      </c>
    </row>
    <row r="17" spans="2:9" ht="13.5" thickBot="1">
      <c r="B17" s="28">
        <f>SUM(B13:B16)</f>
        <v>0</v>
      </c>
      <c r="D17" s="6"/>
      <c r="E17" s="14"/>
      <c r="F17" s="20"/>
      <c r="H17" s="28">
        <f>SUM(H13:H16)</f>
        <v>1000</v>
      </c>
      <c r="I17" s="23" t="s">
        <v>7</v>
      </c>
    </row>
    <row r="18" spans="4:6" ht="12.75">
      <c r="D18" s="4"/>
      <c r="E18" s="5"/>
      <c r="F18" s="21"/>
    </row>
    <row r="19" spans="4:6" ht="12.75">
      <c r="D19" s="18" t="s">
        <v>2</v>
      </c>
      <c r="E19" s="7"/>
      <c r="F19" s="20"/>
    </row>
    <row r="20" spans="1:8" ht="12.75">
      <c r="A20" s="2">
        <f>IF('Wage &amp; Allowance Breakouts'!$B$36&gt;=$E$20,$E$20,'Wage &amp; Allowance Breakouts'!$B$36)</f>
        <v>0</v>
      </c>
      <c r="B20" s="3">
        <f>$F20*$A$20</f>
        <v>0</v>
      </c>
      <c r="D20" s="12">
        <v>0</v>
      </c>
      <c r="E20" s="15">
        <v>250000</v>
      </c>
      <c r="F20" s="20">
        <v>0</v>
      </c>
      <c r="G20" s="2">
        <f>IF($I$1&gt;=$E$20,$E$20,$I$1)</f>
        <v>200000</v>
      </c>
      <c r="H20" s="3">
        <f>$F20*$G20</f>
        <v>0</v>
      </c>
    </row>
    <row r="21" spans="1:8" ht="12.75">
      <c r="A21" s="25">
        <f>IF(('Wage &amp; Allowance Breakouts'!$B$36-$A$20)&gt;=$E$21-$D$21,$E$21-$D$21,IF(AND(('Wage &amp; Allowance Breakouts'!$B$36-$A$20)&gt;=0,'Wage &amp; Allowance Breakouts'!$B$36-$A$20&lt;($E$21-$D$21)),'Wage &amp; Allowance Breakouts'!$B$36-$A$20,0))</f>
        <v>0</v>
      </c>
      <c r="B21" s="25">
        <f>$F21*$A$21</f>
        <v>0</v>
      </c>
      <c r="D21" s="9">
        <v>250001</v>
      </c>
      <c r="E21" s="15">
        <v>500000</v>
      </c>
      <c r="F21" s="20">
        <v>0.1</v>
      </c>
      <c r="G21" s="2">
        <f>IF(($I$1-$G$20)&gt;=$E$21-$D$21,$E$21-$D$21,IF(AND(($I$1-$G$20)&gt;=0,$I$1-$G$20&lt;($E21-$D$21)),$I$1-$G$20,0))</f>
        <v>0</v>
      </c>
      <c r="H21" s="25">
        <f>$F21*$G21</f>
        <v>0</v>
      </c>
    </row>
    <row r="22" spans="1:8" ht="12.75">
      <c r="A22" s="2">
        <f>IF(('Wage &amp; Allowance Breakouts'!$B$36-$A$20-$A$21)&gt;=$E$22-$D$22,$E$22-$D$22,IF(AND(('Wage &amp; Allowance Breakouts'!$B$36-$A$20-$A$21)&gt;=0,'Wage &amp; Allowance Breakouts'!$B$36-$A$20-$A$21&lt;($E$22-$D$22)),'Wage &amp; Allowance Breakouts'!$B$36-$A$20-$A$21,0))</f>
        <v>0</v>
      </c>
      <c r="B22" s="25">
        <f>$F22*$A$22</f>
        <v>0</v>
      </c>
      <c r="D22" s="9">
        <v>500001</v>
      </c>
      <c r="E22" s="15">
        <v>800000</v>
      </c>
      <c r="F22" s="20">
        <v>0.2</v>
      </c>
      <c r="G22" s="3">
        <f>IF(($I$1-$G$20-$G21)&gt;=$E$22-$D$22,$E$22-$D$22,IF(AND(($I$1-$G$20-$G$21)&gt;=0,$I$1-$G$20-$G$21&lt;($E$22-$D$22)),$I$1-$G$20-$G$21,0))</f>
        <v>0</v>
      </c>
      <c r="H22" s="25">
        <f>$F22*$G22</f>
        <v>0</v>
      </c>
    </row>
    <row r="23" spans="1:8" ht="13.5" thickBot="1">
      <c r="A23" s="2">
        <f>IF(('Wage &amp; Allowance Breakouts'!$B$36-$A$20-$A$21-$A$22)&gt;=0,'Wage &amp; Allowance Breakouts'!$B$36-$A$20-$A$21-$A$22,0)</f>
        <v>0</v>
      </c>
      <c r="B23" s="27">
        <f>$F23*$A$23</f>
        <v>0</v>
      </c>
      <c r="D23" s="10">
        <v>800001</v>
      </c>
      <c r="E23" s="19" t="s">
        <v>3</v>
      </c>
      <c r="F23" s="22">
        <v>0.3</v>
      </c>
      <c r="G23" s="2">
        <f>IF(($I$1-$G$20-$G$21-$G$22)&gt;=0,$I$1-$G$20-$G$21-$G$22,0)</f>
        <v>0</v>
      </c>
      <c r="H23" s="27">
        <f>$F23*$G23</f>
        <v>0</v>
      </c>
    </row>
    <row r="24" spans="1:9" ht="13.5" thickBot="1">
      <c r="A24" s="98"/>
      <c r="B24" s="99">
        <f>SUM(B20:B23)</f>
        <v>0</v>
      </c>
      <c r="H24" s="28">
        <f>SUM(H20:H23)</f>
        <v>0</v>
      </c>
      <c r="I24" s="23" t="s">
        <v>8</v>
      </c>
    </row>
    <row r="25" ht="12.75">
      <c r="A25" s="23" t="s">
        <v>76</v>
      </c>
    </row>
    <row r="26" spans="1:2" ht="12.75">
      <c r="A26" s="100" t="s">
        <v>75</v>
      </c>
      <c r="B26" s="28">
        <f>'Wage &amp; Allowance Breakouts'!$B$39</f>
        <v>0</v>
      </c>
    </row>
    <row r="27" spans="1:2" ht="12.75">
      <c r="A27" s="1" t="s">
        <v>68</v>
      </c>
      <c r="B27" s="23" t="s">
        <v>5</v>
      </c>
    </row>
    <row r="28" spans="1:2" ht="12.75">
      <c r="A28" s="2">
        <f>IF('Wage &amp; Allowance Breakouts'!$H$34&gt;=$E$6,$E$6,'Wage &amp; Allowance Breakouts'!$H$34)</f>
        <v>0</v>
      </c>
      <c r="B28" s="3">
        <f>$F$6*$A$50</f>
        <v>0</v>
      </c>
    </row>
    <row r="29" spans="1:2" ht="12.75">
      <c r="A29" s="2">
        <f>IF(('Wage &amp; Allowance Breakouts'!$H$34-$A$50)&gt;=($E$7-$D$7),$E$7-$D$7,IF(AND(('Wage &amp; Allowance Breakouts'!$H$34-$A$50)&gt;=0,'Wage &amp; Allowance Breakouts'!$H$34-$A$50&lt;($E$7-$D$7)),'Wage &amp; Allowance Breakouts'!$H$34-$A$50,0))</f>
        <v>0</v>
      </c>
      <c r="B29" s="25">
        <f>$F$7*$A$51</f>
        <v>0</v>
      </c>
    </row>
    <row r="30" spans="1:2" ht="12.75">
      <c r="A30" s="2">
        <f>IF(('Wage &amp; Allowance Breakouts'!$H$34-$A$51-$A$50)&gt;=$E$8-$D$8,$E$8-$D$8,IF(AND(('Wage &amp; Allowance Breakouts'!$H$34-$A$51-$A$50)&gt;=0,'Wage &amp; Allowance Breakouts'!$H$34-$A$51-$A$50&lt;($E$8-$D$8)),'Wage &amp; Allowance Breakouts'!$H$34-$A$51-$A$50,0))</f>
        <v>0</v>
      </c>
      <c r="B30" s="2">
        <f>$F$8*$A$52</f>
        <v>0</v>
      </c>
    </row>
    <row r="31" spans="1:2" ht="12.75">
      <c r="A31" s="2">
        <f>IF(('Wage &amp; Allowance Breakouts'!$H$34-$A$52-A$51-$A$50)&gt;=0,'Wage &amp; Allowance Breakouts'!$H$34-$A$52-$A$51-$A$50,0)</f>
        <v>0</v>
      </c>
      <c r="B31" s="27">
        <f>$F$9*$A$53</f>
        <v>0</v>
      </c>
    </row>
    <row r="32" ht="12.75">
      <c r="B32" s="28">
        <f>SUM(B28:B31)</f>
        <v>0</v>
      </c>
    </row>
    <row r="33" ht="12.75">
      <c r="B33" s="3"/>
    </row>
    <row r="35" spans="1:2" ht="12.75">
      <c r="A35" s="2">
        <f>IF('Wage &amp; Allowance Breakouts'!$H$34&gt;=$E$13,$E$13,'Wage &amp; Allowance Breakouts'!$H$34)</f>
        <v>0</v>
      </c>
      <c r="B35" s="3">
        <f>$F$13*$A$57</f>
        <v>0</v>
      </c>
    </row>
    <row r="36" spans="1:2" ht="12.75">
      <c r="A36" s="2">
        <f>IF(('Wage &amp; Allowance Breakouts'!$H$34-$A$57)&gt;=$E$14-$D$14,$E$14-$D$14,IF(AND(('Wage &amp; Allowance Breakouts'!$H$34-$A$57)&gt;=0,'Wage &amp; Allowance Breakouts'!$H$34-$A$57&lt;($E$14-$D$14)),'Wage &amp; Allowance Breakouts'!$H$34-$A$57,0))</f>
        <v>0</v>
      </c>
      <c r="B36" s="25">
        <f>$F$14*$A$58</f>
        <v>0</v>
      </c>
    </row>
    <row r="37" spans="1:2" ht="12.75">
      <c r="A37" s="2">
        <f>IF(('Wage &amp; Allowance Breakouts'!$H$34-$A$58-$A$57)&gt;=$E$15-$D$15,$E$15-$D$15,IF(AND(('Wage &amp; Allowance Breakouts'!$H$34-$A$58-$A$57)&gt;=0,'Wage &amp; Allowance Breakouts'!$H$34-$A$58-$A$57&lt;($E$15-$D$15)),'Wage &amp; Allowance Breakouts'!$H$34-$A$58-$A$57,0))</f>
        <v>0</v>
      </c>
      <c r="B37" s="25">
        <f>$F$15*$A$59</f>
        <v>0</v>
      </c>
    </row>
    <row r="38" spans="1:2" ht="12.75">
      <c r="A38" s="2">
        <f>IF(('Wage &amp; Allowance Breakouts'!$B$39-$A$37-$A$36-$A$35)&gt;=0,'Wage &amp; Allowance Breakouts'!$B$39-$A$37-$A$36-$A$35,0)</f>
        <v>0</v>
      </c>
      <c r="B38" s="27">
        <f>$F$16*$A$60</f>
        <v>0</v>
      </c>
    </row>
    <row r="39" ht="12.75">
      <c r="B39" s="28">
        <f>SUM(B35:B38)</f>
        <v>0</v>
      </c>
    </row>
    <row r="42" spans="1:2" ht="12.75">
      <c r="A42" s="2">
        <f>IF('Wage &amp; Allowance Breakouts'!$H$34&gt;=$E$20,$E$20,'Wage &amp; Allowance Breakouts'!$H$34)</f>
        <v>0</v>
      </c>
      <c r="B42" s="3">
        <f>$F$20*$A$64</f>
        <v>0</v>
      </c>
    </row>
    <row r="43" spans="1:2" ht="12.75">
      <c r="A43" s="25">
        <f>IF(('Wage &amp; Allowance Breakouts'!$H$34-$A$64)&gt;=$E$21-$D$21,$E$21-$D$21,IF(AND(('Wage &amp; Allowance Breakouts'!$H$34-$A$64)&gt;=0,'Wage &amp; Allowance Breakouts'!$H$34-$A$64&lt;($E$21-$D$21)),'Wage &amp; Allowance Breakouts'!$H$34-$A$64,0))</f>
        <v>0</v>
      </c>
      <c r="B43" s="25">
        <f>$F$21*$A$65</f>
        <v>0</v>
      </c>
    </row>
    <row r="44" spans="1:2" ht="12.75">
      <c r="A44" s="2">
        <f>IF(('Wage &amp; Allowance Breakouts'!$H$34-$A$64-$A$63)&gt;=$E$22-$D$22,$E$22-$D$22,IF(AND(('Wage &amp; Allowance Breakouts'!$H$34-$A$64-$A$63)&gt;=0,'Wage &amp; Allowance Breakouts'!$H$34-$A$64-$A$63&lt;($E$22-$D$22)),'Wage &amp; Allowance Breakouts'!$H$34-$A$64-$A$63,0))</f>
        <v>0</v>
      </c>
      <c r="B44" s="25">
        <f>$F$22*$A$66</f>
        <v>0</v>
      </c>
    </row>
    <row r="45" spans="1:2" ht="12.75">
      <c r="A45" s="2">
        <f>IF(('Wage &amp; Allowance Breakouts'!$H$34-$A$66-$A$65-$A$64)&gt;=0,'Wage &amp; Allowance Breakouts'!$H$34-$A$66-$A$65-$A$64,0)</f>
        <v>0</v>
      </c>
      <c r="B45" s="27">
        <f>$F$23*$A$67</f>
        <v>0</v>
      </c>
    </row>
    <row r="46" ht="12.75">
      <c r="B46" s="28">
        <f>SUM(B42:B45)</f>
        <v>0</v>
      </c>
    </row>
    <row r="47" ht="12.75">
      <c r="A47" s="23" t="s">
        <v>77</v>
      </c>
    </row>
    <row r="48" spans="1:2" ht="12.75">
      <c r="A48" s="100" t="s">
        <v>75</v>
      </c>
      <c r="B48" s="97">
        <f>'Wage &amp; Allowance Breakouts'!$H$34</f>
        <v>0</v>
      </c>
    </row>
    <row r="49" spans="1:2" ht="12.75">
      <c r="A49" s="1" t="s">
        <v>68</v>
      </c>
      <c r="B49" s="23" t="s">
        <v>5</v>
      </c>
    </row>
    <row r="50" spans="1:2" ht="12.75">
      <c r="A50" s="2">
        <f>IF('Wage &amp; Allowance Breakouts'!$H$34&gt;=$E$6,$E$6,'Wage &amp; Allowance Breakouts'!$H$34)</f>
        <v>0</v>
      </c>
      <c r="B50" s="3">
        <f>$F$6*$A$50</f>
        <v>0</v>
      </c>
    </row>
    <row r="51" spans="1:2" ht="12.75">
      <c r="A51" s="2">
        <f>IF(('Wage &amp; Allowance Breakouts'!$H$34-$A$50)&gt;=($E$7-$D$7),$E$7-$D$7,IF(AND(('Wage &amp; Allowance Breakouts'!$H$34-$A$50)&gt;=0,'Wage &amp; Allowance Breakouts'!$H$34-$A$50&lt;($E$7-$D$7)),'Wage &amp; Allowance Breakouts'!$H$34-$A$50,0))</f>
        <v>0</v>
      </c>
      <c r="B51" s="25">
        <f>$F$7*$A$51</f>
        <v>0</v>
      </c>
    </row>
    <row r="52" spans="1:2" ht="12.75">
      <c r="A52" s="2">
        <f>IF(('Wage &amp; Allowance Breakouts'!$H$34-$A$51-$A$50)&gt;=$E$8-$D$8,$E$8-$D$8,IF(AND(('Wage &amp; Allowance Breakouts'!$H$34-$A$51-$A$50)&gt;=0,'Wage &amp; Allowance Breakouts'!$H$34-$A$51-$A$50&lt;($E$8-$D$8)),'Wage &amp; Allowance Breakouts'!$H$34-$A$51-$A$50,0))</f>
        <v>0</v>
      </c>
      <c r="B52" s="2">
        <f>$F$8*$A$52</f>
        <v>0</v>
      </c>
    </row>
    <row r="53" spans="1:2" ht="12.75">
      <c r="A53" s="2">
        <f>IF(('Wage &amp; Allowance Breakouts'!$H$34-$A$52-A$51-$A$50)&gt;=0,'Wage &amp; Allowance Breakouts'!$H$34-$A$52-$A$51-$A$50,0)</f>
        <v>0</v>
      </c>
      <c r="B53" s="27">
        <f>$F$9*$A$53</f>
        <v>0</v>
      </c>
    </row>
    <row r="54" ht="12.75">
      <c r="B54" s="28">
        <f>SUM(B50:B53)</f>
        <v>0</v>
      </c>
    </row>
    <row r="55" ht="12.75">
      <c r="B55" s="3"/>
    </row>
    <row r="57" spans="1:2" ht="12.75">
      <c r="A57" s="2">
        <f>IF('Wage &amp; Allowance Breakouts'!$H$34&gt;=$E$13,$E$13,'Wage &amp; Allowance Breakouts'!$H$34)</f>
        <v>0</v>
      </c>
      <c r="B57" s="3">
        <f>$F$13*$A$57</f>
        <v>0</v>
      </c>
    </row>
    <row r="58" spans="1:2" ht="12.75">
      <c r="A58" s="2">
        <f>IF(('Wage &amp; Allowance Breakouts'!$H$34-$A$57)&gt;=$E$14-$D$14,$E$14-$D$14,IF(AND(('Wage &amp; Allowance Breakouts'!$H$34-$A$57)&gt;=0,'Wage &amp; Allowance Breakouts'!$H$34-$A$57&lt;($E$14-$D$14)),'Wage &amp; Allowance Breakouts'!$H$34-$A$57,0))</f>
        <v>0</v>
      </c>
      <c r="B58" s="25">
        <f>$F$14*$A$58</f>
        <v>0</v>
      </c>
    </row>
    <row r="59" spans="1:2" ht="12.75">
      <c r="A59" s="2">
        <f>IF(('Wage &amp; Allowance Breakouts'!$H$34-$A$58-$A$57)&gt;=$E$15-$D$15,$E$15-$D$15,IF(AND(('Wage &amp; Allowance Breakouts'!$H$34-$A$58-$A$57)&gt;=0,'Wage &amp; Allowance Breakouts'!$H$34-$A$58-$A$57&lt;($E$15-$D$15)),'Wage &amp; Allowance Breakouts'!$H$34-$A$58-$A$57,0))</f>
        <v>0</v>
      </c>
      <c r="B59" s="25">
        <f>$F$15*$A$59</f>
        <v>0</v>
      </c>
    </row>
    <row r="60" spans="1:2" ht="12.75">
      <c r="A60" s="2">
        <f>IF(('Wage &amp; Allowance Breakouts'!$H$34-$A$59-$A$58-$A$57-$A$56)&gt;=0,'Wage &amp; Allowance Breakouts'!$H$34-$A$59-$A58-$A$57-$A$56,0)</f>
        <v>0</v>
      </c>
      <c r="B60" s="27">
        <f>$F$16*$A$60</f>
        <v>0</v>
      </c>
    </row>
    <row r="61" ht="12.75">
      <c r="B61" s="28">
        <f>SUM(B57:B60)</f>
        <v>0</v>
      </c>
    </row>
    <row r="64" spans="1:2" ht="12.75">
      <c r="A64" s="2">
        <f>IF('Wage &amp; Allowance Breakouts'!$H$34&gt;=$E$20,$E$20,'Wage &amp; Allowance Breakouts'!$H$34)</f>
        <v>0</v>
      </c>
      <c r="B64" s="3">
        <f>$F$20*$A$64</f>
        <v>0</v>
      </c>
    </row>
    <row r="65" spans="1:2" ht="12.75">
      <c r="A65" s="25">
        <f>IF(('Wage &amp; Allowance Breakouts'!$H$34-$A$64)&gt;=$E$21-$D$21,$E$21-$D$21,IF(AND(('Wage &amp; Allowance Breakouts'!$H$34-$A$64)&gt;=0,'Wage &amp; Allowance Breakouts'!$H$34-$A$64&lt;($E$21-$D$21)),'Wage &amp; Allowance Breakouts'!$H$34-$A$64,0))</f>
        <v>0</v>
      </c>
      <c r="B65" s="25">
        <f>$F$21*$A$65</f>
        <v>0</v>
      </c>
    </row>
    <row r="66" spans="1:2" ht="12.75">
      <c r="A66" s="2">
        <f>IF(('Wage &amp; Allowance Breakouts'!$H$34-$A$65-$A$64)&gt;=$E$22-$D$22,$E$22-$D$22,IF(AND(('Wage &amp; Allowance Breakouts'!$H$34-$A$65-$A$64)&gt;=0,'Wage &amp; Allowance Breakouts'!$H$34-$A$65-$A$64&lt;($E$22-$D$22)),'Wage &amp; Allowance Breakouts'!$H$34-$A$65-$A$64,0))</f>
        <v>0</v>
      </c>
      <c r="B66" s="25">
        <f>$F$22*$A$66</f>
        <v>0</v>
      </c>
    </row>
    <row r="67" spans="1:2" ht="12.75">
      <c r="A67" s="2">
        <f>IF(('Wage &amp; Allowance Breakouts'!$H$34-$A$66-$A$65-$A$64)&gt;=0,'Wage &amp; Allowance Breakouts'!$H$34-$A$66-$A$65-$A$64,0)</f>
        <v>0</v>
      </c>
      <c r="B67" s="27">
        <f>$F$23*$A$67</f>
        <v>0</v>
      </c>
    </row>
    <row r="68" ht="12.75">
      <c r="B68" s="28">
        <f>SUM(B64:B67)</f>
        <v>0</v>
      </c>
    </row>
  </sheetData>
  <sheetProtection password="CC63" sheet="1" objects="1" scenarios="1"/>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2"/>
  <dimension ref="A1:J68"/>
  <sheetViews>
    <sheetView zoomScalePageLayoutView="0" workbookViewId="0" topLeftCell="A1">
      <selection activeCell="D14" sqref="D14"/>
    </sheetView>
  </sheetViews>
  <sheetFormatPr defaultColWidth="9.140625" defaultRowHeight="12.75"/>
  <cols>
    <col min="1" max="1" width="30.421875" style="0" customWidth="1"/>
    <col min="2" max="2" width="20.7109375" style="0" customWidth="1"/>
    <col min="4" max="4" width="17.57421875" style="0" customWidth="1"/>
    <col min="5" max="5" width="15.7109375" style="0" customWidth="1"/>
    <col min="6" max="6" width="9.7109375" style="0" customWidth="1"/>
    <col min="7" max="7" width="17.8515625" style="0" customWidth="1"/>
    <col min="8" max="8" width="17.421875" style="0" customWidth="1"/>
    <col min="9" max="9" width="20.8515625" style="0" customWidth="1"/>
  </cols>
  <sheetData>
    <row r="1" spans="8:9" ht="13.5" thickBot="1">
      <c r="H1" s="24" t="s">
        <v>4</v>
      </c>
      <c r="I1" s="106">
        <v>200000</v>
      </c>
    </row>
    <row r="2" spans="1:9" ht="13.5" thickBot="1">
      <c r="A2" s="3"/>
      <c r="H2" s="3"/>
      <c r="I2" s="3"/>
    </row>
    <row r="3" spans="4:6" ht="12.75">
      <c r="D3" s="29" t="s">
        <v>9</v>
      </c>
      <c r="E3" s="30"/>
      <c r="F3" s="11"/>
    </row>
    <row r="4" spans="1:6" ht="12.75">
      <c r="A4" s="97" t="s">
        <v>69</v>
      </c>
      <c r="B4" s="97">
        <f>'Wage &amp; Allowance Breakouts'!B36</f>
        <v>0</v>
      </c>
      <c r="D4" s="6"/>
      <c r="E4" s="7"/>
      <c r="F4" s="8"/>
    </row>
    <row r="5" spans="1:10" ht="12.75">
      <c r="A5" s="1" t="s">
        <v>68</v>
      </c>
      <c r="B5" s="23" t="s">
        <v>5</v>
      </c>
      <c r="D5" s="18" t="s">
        <v>0</v>
      </c>
      <c r="E5" s="7"/>
      <c r="F5" s="8"/>
      <c r="H5" s="23" t="s">
        <v>5</v>
      </c>
      <c r="J5" s="3"/>
    </row>
    <row r="6" spans="1:9" ht="12.75">
      <c r="A6" s="2">
        <f>IF('Wage &amp; Allowance Breakouts'!$B$36&gt;=$E$6,$E$6,'Wage &amp; Allowance Breakouts'!$B$36)</f>
        <v>0</v>
      </c>
      <c r="B6" s="3">
        <f>$F6*$A$6</f>
        <v>0</v>
      </c>
      <c r="D6" s="16">
        <v>0</v>
      </c>
      <c r="E6" s="15">
        <v>160000</v>
      </c>
      <c r="F6" s="20">
        <v>0</v>
      </c>
      <c r="G6" s="2">
        <f>IF($I$1&gt;=$E$6,$E$6,$I$1)</f>
        <v>160000</v>
      </c>
      <c r="H6" s="3">
        <f>$F6*$G6</f>
        <v>0</v>
      </c>
      <c r="I6" s="3"/>
    </row>
    <row r="7" spans="1:8" ht="12.75">
      <c r="A7" s="2">
        <f>IF(('Wage &amp; Allowance Breakouts'!$B$36-$A$6)&gt;=($E$7-$D7),$E$7-$D$7,IF(AND(('Wage &amp; Allowance Breakouts'!$B$36-$A$6)&gt;=0,'Wage &amp; Allowance Breakouts'!$B$36-$A$6&lt;($E$7-$D$7)),'Wage &amp; Allowance Breakouts'!$B$36-$A$6,0))</f>
        <v>0</v>
      </c>
      <c r="B7" s="25">
        <f>$F7*$A$7</f>
        <v>0</v>
      </c>
      <c r="D7" s="17">
        <v>160001</v>
      </c>
      <c r="E7" s="15">
        <v>500000</v>
      </c>
      <c r="F7" s="20">
        <v>0.1</v>
      </c>
      <c r="G7" s="2">
        <f>IF(($I$1-$G$6)&gt;=$E$7-$D$7,$E$7-$D$7,IF(AND(($I$1-$G$6)&gt;=0,$I$1-$G$6&lt;($E7-$D$7)),$I$1-$G$6,0))</f>
        <v>40000</v>
      </c>
      <c r="H7" s="25">
        <f>$F7*$G7</f>
        <v>4000</v>
      </c>
    </row>
    <row r="8" spans="1:8" ht="12.75">
      <c r="A8" s="2">
        <f>IF(('Wage &amp; Allowance Breakouts'!$B$36-$A$7-$A6)&gt;=$E$8-$D$8,$E$8-$D$8,IF(AND(('Wage &amp; Allowance Breakouts'!$B$36-$A$7-$A$6)&gt;=0,'Wage &amp; Allowance Breakouts'!$B$36-$A$7-$A$6&lt;($E$8-$D$8)),'Wage &amp; Allowance Breakouts'!$B$36-$A$7-$A$6,0))</f>
        <v>0</v>
      </c>
      <c r="B8" s="2">
        <f>$F8*$A$8</f>
        <v>0</v>
      </c>
      <c r="D8" s="17">
        <v>500001</v>
      </c>
      <c r="E8" s="15">
        <v>800000</v>
      </c>
      <c r="F8" s="20">
        <v>0.2</v>
      </c>
      <c r="G8" s="3">
        <f>IF(($I$1-$G$7-$G6)&gt;=$E$8-$D8,$E$8-$D$8,IF(AND(($I$1-$G$7-$G$6)&gt;=0,$I$1-$G$7-$G$6&lt;($E8-$D8)),$I$1-$G$7-$G$6,0))</f>
        <v>0</v>
      </c>
      <c r="H8" s="2">
        <f>$F8*$G8</f>
        <v>0</v>
      </c>
    </row>
    <row r="9" spans="1:10" ht="12.75">
      <c r="A9" s="2">
        <f>IF(('Wage &amp; Allowance Breakouts'!$B$36-$A$6-$A$7-$A$8)&gt;=0,'Wage &amp; Allowance Breakouts'!$B$36-$A$6-$A$7-$A$8,0)</f>
        <v>0</v>
      </c>
      <c r="B9" s="27">
        <f>$F9*$A$9</f>
        <v>0</v>
      </c>
      <c r="D9" s="17">
        <v>800001</v>
      </c>
      <c r="E9" s="13" t="s">
        <v>3</v>
      </c>
      <c r="F9" s="20">
        <v>0.3</v>
      </c>
      <c r="G9" s="3">
        <f>IF(($I$1-$G$6-$G$7-$G$8)&gt;=0,$I$1-$G$6-$G$7-$G$8,0)</f>
        <v>0</v>
      </c>
      <c r="H9" s="27">
        <f>$F9*$G9</f>
        <v>0</v>
      </c>
      <c r="J9" s="3"/>
    </row>
    <row r="10" spans="2:9" ht="12.75">
      <c r="B10" s="28">
        <f>SUM(B6:B9)</f>
        <v>0</v>
      </c>
      <c r="D10" s="6"/>
      <c r="E10" s="7"/>
      <c r="F10" s="20"/>
      <c r="H10" s="28">
        <f>SUM(H6:H9)</f>
        <v>4000</v>
      </c>
      <c r="I10" s="23" t="s">
        <v>6</v>
      </c>
    </row>
    <row r="11" spans="2:8" ht="13.5" thickBot="1">
      <c r="B11" s="3"/>
      <c r="D11" s="6"/>
      <c r="E11" s="7"/>
      <c r="F11" s="20"/>
      <c r="H11" s="3"/>
    </row>
    <row r="12" spans="4:6" ht="12.75">
      <c r="D12" s="26" t="s">
        <v>1</v>
      </c>
      <c r="E12" s="5"/>
      <c r="F12" s="21"/>
    </row>
    <row r="13" spans="1:8" ht="12.75">
      <c r="A13" s="2">
        <f>IF('Wage &amp; Allowance Breakouts'!$B$36&gt;=$E$13,$E$13,'Wage &amp; Allowance Breakouts'!$B$36)</f>
        <v>0</v>
      </c>
      <c r="B13" s="3">
        <f>$F13*$A$13</f>
        <v>0</v>
      </c>
      <c r="D13" s="12">
        <v>0</v>
      </c>
      <c r="E13" s="15">
        <v>190000</v>
      </c>
      <c r="F13" s="20">
        <v>0</v>
      </c>
      <c r="G13" s="2">
        <f>IF($I$1&gt;=$E$13,$E$13,$I$1)</f>
        <v>190000</v>
      </c>
      <c r="H13" s="3">
        <f>$F13*$G13</f>
        <v>0</v>
      </c>
    </row>
    <row r="14" spans="1:8" ht="12.75">
      <c r="A14" s="2">
        <f>IF(('Wage &amp; Allowance Breakouts'!$B$36-$A$13)&gt;=$E$14-$D$14,$E$14-$D$14,IF(AND(('Wage &amp; Allowance Breakouts'!$B$36-$A$13)&gt;=0,'Wage &amp; Allowance Breakouts'!$B$36-$A$13&lt;($E$14-$D$14)),'Wage &amp; Allowance Breakouts'!$B$36-$A$13,0))</f>
        <v>0</v>
      </c>
      <c r="B14" s="25">
        <f>$F14*$A$14</f>
        <v>0</v>
      </c>
      <c r="D14" s="9">
        <v>190001</v>
      </c>
      <c r="E14" s="15">
        <v>500000</v>
      </c>
      <c r="F14" s="20">
        <v>0.1</v>
      </c>
      <c r="G14" s="2">
        <f>IF(($I$1-$G$13)&gt;=$E$14-$D$14,$E$14-$D$14,IF(AND(($I$1-$G$13)&gt;=0,$I$1-$G$13&lt;($E14-$D$14)),$I$1-$G$13,0))</f>
        <v>10000</v>
      </c>
      <c r="H14" s="25">
        <f>$F14*$G14</f>
        <v>1000</v>
      </c>
    </row>
    <row r="15" spans="1:8" ht="12.75">
      <c r="A15" s="2">
        <f>IF(('Wage &amp; Allowance Breakouts'!$B$36-$A$14-$A13)&gt;=$E$15-$D$15,$E$15-$D$15,IF(AND(('Wage &amp; Allowance Breakouts'!$B$36-$A$14-$A$13)&gt;=0,'Wage &amp; Allowance Breakouts'!$B$36-$A$14-$A$13&lt;($E$15-$D$15)),'Wage &amp; Allowance Breakouts'!$B$36-$A$14-$A$13,0))</f>
        <v>0</v>
      </c>
      <c r="B15" s="25">
        <f>$F15*$A$15</f>
        <v>0</v>
      </c>
      <c r="D15" s="9">
        <v>500001</v>
      </c>
      <c r="E15" s="15">
        <v>800000</v>
      </c>
      <c r="F15" s="20">
        <v>0.2</v>
      </c>
      <c r="G15" s="3">
        <f>IF(($I$1-$G$14-$G13)&gt;=$E$15-$D$15,$E$15-$D$15,IF(AND(($I$1-$G$14-$G$13)&gt;=0,$I$1-$G$14-$G$13&lt;($E15-$D$15)),$I$1-$G$14-$G$13,0))</f>
        <v>0</v>
      </c>
      <c r="H15" s="25">
        <f>$F15*$G15</f>
        <v>0</v>
      </c>
    </row>
    <row r="16" spans="1:8" ht="12.75">
      <c r="A16" s="2">
        <f>IF(('Wage &amp; Allowance Breakouts'!$B$36-$A$15-$A$14-$A$13)&gt;=0,'Wage &amp; Allowance Breakouts'!$B$36-$A$15-$A$14-$A$13,0)</f>
        <v>0</v>
      </c>
      <c r="B16" s="27">
        <f>$F16*$A$16</f>
        <v>0</v>
      </c>
      <c r="D16" s="9">
        <v>800001</v>
      </c>
      <c r="E16" s="13" t="s">
        <v>3</v>
      </c>
      <c r="F16" s="20">
        <v>0.3</v>
      </c>
      <c r="G16" s="3">
        <f>IF(($I$1-$G$13-$G$14-$G$15)&gt;=0,$I$1-$G$13-$G$14-$G$15,0)</f>
        <v>0</v>
      </c>
      <c r="H16" s="27">
        <f>$F16*$G16</f>
        <v>0</v>
      </c>
    </row>
    <row r="17" spans="2:9" ht="13.5" thickBot="1">
      <c r="B17" s="28">
        <f>SUM(B13:B16)</f>
        <v>0</v>
      </c>
      <c r="D17" s="6"/>
      <c r="E17" s="14"/>
      <c r="F17" s="20"/>
      <c r="H17" s="28">
        <f>SUM(H13:H16)</f>
        <v>1000</v>
      </c>
      <c r="I17" s="23" t="s">
        <v>7</v>
      </c>
    </row>
    <row r="18" spans="4:6" ht="12.75">
      <c r="D18" s="4"/>
      <c r="E18" s="5"/>
      <c r="F18" s="21"/>
    </row>
    <row r="19" spans="4:6" ht="12.75">
      <c r="D19" s="18" t="s">
        <v>2</v>
      </c>
      <c r="E19" s="7"/>
      <c r="F19" s="20"/>
    </row>
    <row r="20" spans="1:8" ht="12.75">
      <c r="A20" s="2">
        <f>IF('Wage &amp; Allowance Breakouts'!$B$36&gt;=$E$20,$E$20,'Wage &amp; Allowance Breakouts'!$B$36)</f>
        <v>0</v>
      </c>
      <c r="B20" s="3">
        <f>$F20*$A$20</f>
        <v>0</v>
      </c>
      <c r="D20" s="12">
        <v>0</v>
      </c>
      <c r="E20" s="15">
        <v>240000</v>
      </c>
      <c r="F20" s="20">
        <v>0</v>
      </c>
      <c r="G20" s="2">
        <f>IF($I$1&gt;=$E$20,$E$20,$I$1)</f>
        <v>200000</v>
      </c>
      <c r="H20" s="3">
        <f>$F20*$G20</f>
        <v>0</v>
      </c>
    </row>
    <row r="21" spans="1:8" ht="12.75">
      <c r="A21" s="25">
        <f>IF(('Wage &amp; Allowance Breakouts'!$B$36-$A$20)&gt;=$E$21-$D$21,$E$21-$D$21,IF(AND(('Wage &amp; Allowance Breakouts'!$B$36-$A$20)&gt;=0,'Wage &amp; Allowance Breakouts'!$B$36-$A$20&lt;($E$21-$D$21)),'Wage &amp; Allowance Breakouts'!$B$36-$A$20,0))</f>
        <v>0</v>
      </c>
      <c r="B21" s="25">
        <f>$F21*$A$21</f>
        <v>0</v>
      </c>
      <c r="D21" s="9">
        <v>240001</v>
      </c>
      <c r="E21" s="15">
        <v>500000</v>
      </c>
      <c r="F21" s="20">
        <v>0.1</v>
      </c>
      <c r="G21" s="2">
        <f>IF(($I$1-$G$20)&gt;=$E$21-$D$21,$E$21-$D$21,IF(AND(($I$1-$G$20)&gt;=0,$I$1-$G$20&lt;($E21-$D$21)),$I$1-$G$20,0))</f>
        <v>0</v>
      </c>
      <c r="H21" s="25">
        <f>$F21*$G21</f>
        <v>0</v>
      </c>
    </row>
    <row r="22" spans="1:8" ht="12.75">
      <c r="A22" s="2">
        <f>IF(('Wage &amp; Allowance Breakouts'!$B$36-$A$20-$A$21)&gt;=$E$22-$D$22,$E$22-$D$22,IF(AND(('Wage &amp; Allowance Breakouts'!$B$36-$A$20-$A$21)&gt;=0,'Wage &amp; Allowance Breakouts'!$B$36-$A$20-$A$21&lt;($E$22-$D$22)),'Wage &amp; Allowance Breakouts'!$B$36-$A$20-$A$21,0))</f>
        <v>0</v>
      </c>
      <c r="B22" s="25">
        <f>$F22*$A$22</f>
        <v>0</v>
      </c>
      <c r="D22" s="9">
        <v>500001</v>
      </c>
      <c r="E22" s="15">
        <v>800000</v>
      </c>
      <c r="F22" s="20">
        <v>0.2</v>
      </c>
      <c r="G22" s="3">
        <f>IF(($I$1-$G$20-$G21)&gt;=$E$22-$D$22,$E$22-$D$22,IF(AND(($I$1-$G$20-$G$21)&gt;=0,$I$1-$G$20-$G$21&lt;($E$22-$D$22)),$I$1-$G$20-$G$21,0))</f>
        <v>0</v>
      </c>
      <c r="H22" s="25">
        <f>$F22*$G22</f>
        <v>0</v>
      </c>
    </row>
    <row r="23" spans="1:8" ht="13.5" thickBot="1">
      <c r="A23" s="2">
        <f>IF(('Wage &amp; Allowance Breakouts'!$B$36-$A$20-$A$21-$A$22)&gt;=0,'Wage &amp; Allowance Breakouts'!$B$36-$A$20-$A$21-$A$22,0)</f>
        <v>0</v>
      </c>
      <c r="B23" s="27">
        <f>$F23*$A$23</f>
        <v>0</v>
      </c>
      <c r="D23" s="10">
        <v>800001</v>
      </c>
      <c r="E23" s="19" t="s">
        <v>3</v>
      </c>
      <c r="F23" s="22">
        <v>0.3</v>
      </c>
      <c r="G23" s="2">
        <f>IF(($I$1-$G$20-$G$21-$G$22)&gt;=0,$I$1-$G$20-$G$21-$G$22,0)</f>
        <v>0</v>
      </c>
      <c r="H23" s="27">
        <f>$F23*$G23</f>
        <v>0</v>
      </c>
    </row>
    <row r="24" spans="1:9" ht="13.5" thickBot="1">
      <c r="A24" s="98"/>
      <c r="B24" s="99">
        <f>SUM(B20:B23)</f>
        <v>0</v>
      </c>
      <c r="H24" s="28">
        <f>SUM(H20:H23)</f>
        <v>0</v>
      </c>
      <c r="I24" s="23" t="s">
        <v>8</v>
      </c>
    </row>
    <row r="25" ht="12.75">
      <c r="A25" s="23" t="s">
        <v>76</v>
      </c>
    </row>
    <row r="26" spans="1:2" ht="12.75">
      <c r="A26" s="100" t="s">
        <v>85</v>
      </c>
      <c r="B26" s="28">
        <f>'Wage &amp; Allowance Breakouts'!$B$39</f>
        <v>0</v>
      </c>
    </row>
    <row r="27" spans="1:2" ht="12.75">
      <c r="A27" s="1" t="s">
        <v>68</v>
      </c>
      <c r="B27" s="23" t="s">
        <v>5</v>
      </c>
    </row>
    <row r="28" spans="1:2" ht="12.75">
      <c r="A28" s="2">
        <f>IF('Wage &amp; Allowance Breakouts'!$H$34&gt;=$E$6,$E$6,'Wage &amp; Allowance Breakouts'!$H$34)</f>
        <v>0</v>
      </c>
      <c r="B28" s="3">
        <f>$F$6*$A$50</f>
        <v>0</v>
      </c>
    </row>
    <row r="29" spans="1:2" ht="12.75">
      <c r="A29" s="2">
        <f>IF(('Wage &amp; Allowance Breakouts'!$H$34-$A$50)&gt;=($E$7-$D$7),$E$7-$D$7,IF(AND(('Wage &amp; Allowance Breakouts'!$H$34-$A$50)&gt;=0,'Wage &amp; Allowance Breakouts'!$H$34-$A$50&lt;($E$7-$D$7)),'Wage &amp; Allowance Breakouts'!$H$34-$A$50,0))</f>
        <v>0</v>
      </c>
      <c r="B29" s="25">
        <f>$F$7*$A$51</f>
        <v>0</v>
      </c>
    </row>
    <row r="30" spans="1:2" ht="12.75">
      <c r="A30" s="2">
        <f>IF(('Wage &amp; Allowance Breakouts'!$H$34-$A$51-$A$50)&gt;=$E$8-$D$8,$E$8-$D$8,IF(AND(('Wage &amp; Allowance Breakouts'!$H$34-$A$51-$A$50)&gt;=0,'Wage &amp; Allowance Breakouts'!$H$34-$A$51-$A$50&lt;($E$8-$D$8)),'Wage &amp; Allowance Breakouts'!$H$34-$A$51-$A$50,0))</f>
        <v>0</v>
      </c>
      <c r="B30" s="2">
        <f>$F$8*$A$52</f>
        <v>0</v>
      </c>
    </row>
    <row r="31" spans="1:2" ht="12.75">
      <c r="A31" s="2">
        <f>IF(('Wage &amp; Allowance Breakouts'!$H$34-$A$52-A$51-$A$50)&gt;=0,'Wage &amp; Allowance Breakouts'!$H$34-$A$52-$A$51-$A$50,0)</f>
        <v>0</v>
      </c>
      <c r="B31" s="27">
        <f>$F$9*$A$53</f>
        <v>0</v>
      </c>
    </row>
    <row r="32" ht="12.75">
      <c r="B32" s="28">
        <f>SUM(B28:B31)</f>
        <v>0</v>
      </c>
    </row>
    <row r="33" ht="12.75">
      <c r="B33" s="3"/>
    </row>
    <row r="35" spans="1:2" ht="12.75">
      <c r="A35" s="2">
        <f>IF('Wage &amp; Allowance Breakouts'!$H$34&gt;=$E$13,$E$13,'Wage &amp; Allowance Breakouts'!$H$34)</f>
        <v>0</v>
      </c>
      <c r="B35" s="3">
        <f>$F$13*$A$57</f>
        <v>0</v>
      </c>
    </row>
    <row r="36" spans="1:2" ht="12.75">
      <c r="A36" s="2">
        <f>IF(('Wage &amp; Allowance Breakouts'!$H$34-$A$57)&gt;=$E$14-$D$14,$E$14-$D$14,IF(AND(('Wage &amp; Allowance Breakouts'!$H$34-$A$57)&gt;=0,'Wage &amp; Allowance Breakouts'!$H$34-$A$57&lt;($E$14-$D$14)),'Wage &amp; Allowance Breakouts'!$H$34-$A$57,0))</f>
        <v>0</v>
      </c>
      <c r="B36" s="25">
        <f>$F$14*$A$58</f>
        <v>0</v>
      </c>
    </row>
    <row r="37" spans="1:2" ht="12.75">
      <c r="A37" s="2">
        <f>IF(('Wage &amp; Allowance Breakouts'!$H$34-$A$58-$A$57)&gt;=$E$15-$D$15,$E$15-$D$15,IF(AND(('Wage &amp; Allowance Breakouts'!$H$34-$A$58-$A$57)&gt;=0,'Wage &amp; Allowance Breakouts'!$H$34-$A$58-$A$57&lt;($E$15-$D$15)),'Wage &amp; Allowance Breakouts'!$H$34-$A$58-$A$57,0))</f>
        <v>0</v>
      </c>
      <c r="B37" s="25">
        <f>$F$15*$A$59</f>
        <v>0</v>
      </c>
    </row>
    <row r="38" spans="1:2" ht="12.75">
      <c r="A38" s="2">
        <f>IF(('Wage &amp; Allowance Breakouts'!$B$39-$A$37-$A$36-$A$35)&gt;=0,'Wage &amp; Allowance Breakouts'!$B$39-$A$37-$A$36-$A$35,0)</f>
        <v>0</v>
      </c>
      <c r="B38" s="27">
        <f>$F$16*$A$60</f>
        <v>0</v>
      </c>
    </row>
    <row r="39" ht="12.75">
      <c r="B39" s="28">
        <f>SUM(B35:B38)</f>
        <v>0</v>
      </c>
    </row>
    <row r="42" spans="1:2" ht="12.75">
      <c r="A42" s="2">
        <f>IF('Wage &amp; Allowance Breakouts'!$H$34&gt;=$E$20,$E$20,'Wage &amp; Allowance Breakouts'!$H$34)</f>
        <v>0</v>
      </c>
      <c r="B42" s="3">
        <f>$F$20*$A$64</f>
        <v>0</v>
      </c>
    </row>
    <row r="43" spans="1:2" ht="12.75">
      <c r="A43" s="25">
        <f>IF(('Wage &amp; Allowance Breakouts'!$H$34-$A$64)&gt;=$E$21-$D$21,$E$21-$D$21,IF(AND(('Wage &amp; Allowance Breakouts'!$H$34-$A$64)&gt;=0,'Wage &amp; Allowance Breakouts'!$H$34-$A$64&lt;($E$21-$D$21)),'Wage &amp; Allowance Breakouts'!$H$34-$A$64,0))</f>
        <v>0</v>
      </c>
      <c r="B43" s="25">
        <f>$F$21*$A$65</f>
        <v>0</v>
      </c>
    </row>
    <row r="44" spans="1:2" ht="12.75">
      <c r="A44" s="2">
        <f>IF(('Wage &amp; Allowance Breakouts'!$H$34-$A$64-$A$63)&gt;=$E$22-$D$22,$E$22-$D$22,IF(AND(('Wage &amp; Allowance Breakouts'!$H$34-$A$64-$A$63)&gt;=0,'Wage &amp; Allowance Breakouts'!$H$34-$A$64-$A$63&lt;($E$22-$D$22)),'Wage &amp; Allowance Breakouts'!$H$34-$A$64-$A$63,0))</f>
        <v>0</v>
      </c>
      <c r="B44" s="25">
        <f>$F$22*$A$66</f>
        <v>0</v>
      </c>
    </row>
    <row r="45" spans="1:2" ht="12.75">
      <c r="A45" s="2">
        <f>IF(('Wage &amp; Allowance Breakouts'!$H$34-$A$66-$A$65-$A$64)&gt;=0,'Wage &amp; Allowance Breakouts'!$H$34-$A$66-$A$65-$A$64,0)</f>
        <v>0</v>
      </c>
      <c r="B45" s="27">
        <f>$F$23*$A$67</f>
        <v>0</v>
      </c>
    </row>
    <row r="46" ht="12.75">
      <c r="B46" s="28">
        <f>SUM(B42:B45)</f>
        <v>0</v>
      </c>
    </row>
    <row r="47" ht="12.75">
      <c r="A47" s="23" t="s">
        <v>77</v>
      </c>
    </row>
    <row r="48" spans="1:2" ht="12.75">
      <c r="A48" s="100" t="s">
        <v>85</v>
      </c>
      <c r="B48" s="97">
        <f>'Wage &amp; Allowance Breakouts'!$H$34</f>
        <v>0</v>
      </c>
    </row>
    <row r="49" spans="1:2" ht="12.75">
      <c r="A49" s="1" t="s">
        <v>68</v>
      </c>
      <c r="B49" s="23" t="s">
        <v>5</v>
      </c>
    </row>
    <row r="50" spans="1:2" ht="12.75">
      <c r="A50" s="2">
        <f>IF('Wage &amp; Allowance Breakouts'!$H$34&gt;=$E$6,$E$6,'Wage &amp; Allowance Breakouts'!$H$34)</f>
        <v>0</v>
      </c>
      <c r="B50" s="3">
        <f>$F$6*$A$50</f>
        <v>0</v>
      </c>
    </row>
    <row r="51" spans="1:2" ht="12.75">
      <c r="A51" s="2">
        <f>IF(('Wage &amp; Allowance Breakouts'!$H$34-$A$50)&gt;=($E$7-$D$7),$E$7-$D$7,IF(AND(('Wage &amp; Allowance Breakouts'!$H$34-$A$50)&gt;=0,'Wage &amp; Allowance Breakouts'!$H$34-$A$50&lt;($E$7-$D$7)),'Wage &amp; Allowance Breakouts'!$H$34-$A$50,0))</f>
        <v>0</v>
      </c>
      <c r="B51" s="25">
        <f>$F$7*$A$51</f>
        <v>0</v>
      </c>
    </row>
    <row r="52" spans="1:2" ht="12.75">
      <c r="A52" s="2">
        <f>IF(('Wage &amp; Allowance Breakouts'!$H$34-$A$51-$A$50)&gt;=$E$8-$D$8,$E$8-$D$8,IF(AND(('Wage &amp; Allowance Breakouts'!$H$34-$A$51-$A$50)&gt;=0,'Wage &amp; Allowance Breakouts'!$H$34-$A$51-$A$50&lt;($E$8-$D$8)),'Wage &amp; Allowance Breakouts'!$H$34-$A$51-$A$50,0))</f>
        <v>0</v>
      </c>
      <c r="B52" s="2">
        <f>$F$8*$A$52</f>
        <v>0</v>
      </c>
    </row>
    <row r="53" spans="1:2" ht="12.75">
      <c r="A53" s="2">
        <f>IF(('Wage &amp; Allowance Breakouts'!$H$34-$A$52-A$51-$A$50)&gt;=0,'Wage &amp; Allowance Breakouts'!$H$34-$A$52-$A$51-$A$50,0)</f>
        <v>0</v>
      </c>
      <c r="B53" s="27">
        <f>$F$9*$A$53</f>
        <v>0</v>
      </c>
    </row>
    <row r="54" ht="12.75">
      <c r="B54" s="28">
        <f>SUM(B50:B53)</f>
        <v>0</v>
      </c>
    </row>
    <row r="55" ht="12.75">
      <c r="B55" s="3"/>
    </row>
    <row r="57" spans="1:2" ht="12.75">
      <c r="A57" s="2">
        <f>IF('Wage &amp; Allowance Breakouts'!$H$34&gt;=$E$13,$E$13,'Wage &amp; Allowance Breakouts'!$H$34)</f>
        <v>0</v>
      </c>
      <c r="B57" s="3">
        <f>$F$13*$A$57</f>
        <v>0</v>
      </c>
    </row>
    <row r="58" spans="1:2" ht="12.75">
      <c r="A58" s="2">
        <f>IF(('Wage &amp; Allowance Breakouts'!$H$34-$A$57)&gt;=$E$14-$D$14,$E$14-$D$14,IF(AND(('Wage &amp; Allowance Breakouts'!$H$34-$A$57)&gt;=0,'Wage &amp; Allowance Breakouts'!$H$34-$A$57&lt;($E$14-$D$14)),'Wage &amp; Allowance Breakouts'!$H$34-$A$57,0))</f>
        <v>0</v>
      </c>
      <c r="B58" s="25">
        <f>$F$14*$A$58</f>
        <v>0</v>
      </c>
    </row>
    <row r="59" spans="1:2" ht="12.75">
      <c r="A59" s="2">
        <f>IF(('Wage &amp; Allowance Breakouts'!$H$34-$A$58-$A$57)&gt;=$E$15-$D$15,$E$15-$D$15,IF(AND(('Wage &amp; Allowance Breakouts'!$H$34-$A$58-$A$57)&gt;=0,'Wage &amp; Allowance Breakouts'!$H$34-$A$58-$A$57&lt;($E$15-$D$15)),'Wage &amp; Allowance Breakouts'!$H$34-$A$58-$A$57,0))</f>
        <v>0</v>
      </c>
      <c r="B59" s="25">
        <f>$F$15*$A$59</f>
        <v>0</v>
      </c>
    </row>
    <row r="60" spans="1:2" ht="12.75">
      <c r="A60" s="2">
        <f>IF(('Wage &amp; Allowance Breakouts'!$H$34-$A$59-$A$58-$A$57-$A$56)&gt;=0,'Wage &amp; Allowance Breakouts'!$H$34-$A$59-$A58-$A$57-$A$56,0)</f>
        <v>0</v>
      </c>
      <c r="B60" s="27">
        <f>$F$16*$A$60</f>
        <v>0</v>
      </c>
    </row>
    <row r="61" ht="12.75">
      <c r="B61" s="28">
        <f>SUM(B57:B60)</f>
        <v>0</v>
      </c>
    </row>
    <row r="64" spans="1:2" ht="12.75">
      <c r="A64" s="2">
        <f>IF('Wage &amp; Allowance Breakouts'!$H$34&gt;=$E$20,$E$20,'Wage &amp; Allowance Breakouts'!$H$34)</f>
        <v>0</v>
      </c>
      <c r="B64" s="3">
        <f>$F$20*$A$64</f>
        <v>0</v>
      </c>
    </row>
    <row r="65" spans="1:2" ht="12.75">
      <c r="A65" s="25">
        <f>IF(('Wage &amp; Allowance Breakouts'!$H$34-$A$64)&gt;=$E$21-$D$21,$E$21-$D$21,IF(AND(('Wage &amp; Allowance Breakouts'!$H$34-$A$64)&gt;=0,'Wage &amp; Allowance Breakouts'!$H$34-$A$64&lt;($E$21-$D$21)),'Wage &amp; Allowance Breakouts'!$H$34-$A$64,0))</f>
        <v>0</v>
      </c>
      <c r="B65" s="25">
        <f>$F$21*$A$65</f>
        <v>0</v>
      </c>
    </row>
    <row r="66" spans="1:2" ht="12.75">
      <c r="A66" s="2">
        <f>IF(('Wage &amp; Allowance Breakouts'!$H$34-$A$65-$A$64)&gt;=$E$22-$D$22,$E$22-$D$22,IF(AND(('Wage &amp; Allowance Breakouts'!$H$34-$A$65-$A$64)&gt;=0,'Wage &amp; Allowance Breakouts'!$H$34-$A$65-$A$64&lt;($E$22-$D$22)),'Wage &amp; Allowance Breakouts'!$H$34-$A$65-$A$64,0))</f>
        <v>0</v>
      </c>
      <c r="B66" s="25">
        <f>$F$22*$A$66</f>
        <v>0</v>
      </c>
    </row>
    <row r="67" spans="1:2" ht="12.75">
      <c r="A67" s="2">
        <f>IF(('Wage &amp; Allowance Breakouts'!$H$34-$A$66-$A$65-$A$64)&gt;=0,'Wage &amp; Allowance Breakouts'!$H$34-$A$66-$A$65-$A$64,0)</f>
        <v>0</v>
      </c>
      <c r="B67" s="27">
        <f>$F$23*$A$67</f>
        <v>0</v>
      </c>
    </row>
    <row r="68" ht="12.75">
      <c r="B68" s="28">
        <f>SUM(B64:B67)</f>
        <v>0</v>
      </c>
    </row>
  </sheetData>
  <sheetProtection password="CC63"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3"/>
  <dimension ref="A1:J68"/>
  <sheetViews>
    <sheetView zoomScalePageLayoutView="0" workbookViewId="0" topLeftCell="A1">
      <selection activeCell="E14" sqref="E14"/>
    </sheetView>
  </sheetViews>
  <sheetFormatPr defaultColWidth="9.140625" defaultRowHeight="12.75"/>
  <cols>
    <col min="1" max="1" width="30.28125" style="0" customWidth="1"/>
    <col min="2" max="2" width="20.7109375" style="0" customWidth="1"/>
    <col min="4" max="4" width="17.57421875" style="0" customWidth="1"/>
    <col min="5" max="5" width="15.7109375" style="0" customWidth="1"/>
    <col min="6" max="6" width="9.7109375" style="0" customWidth="1"/>
    <col min="7" max="7" width="17.8515625" style="0" customWidth="1"/>
    <col min="8" max="8" width="17.421875" style="0" customWidth="1"/>
    <col min="9" max="9" width="20.8515625" style="0" customWidth="1"/>
  </cols>
  <sheetData>
    <row r="1" spans="8:9" ht="13.5" thickBot="1">
      <c r="H1" s="24" t="s">
        <v>4</v>
      </c>
      <c r="I1" s="106">
        <v>600000</v>
      </c>
    </row>
    <row r="2" spans="1:9" ht="13.5" thickBot="1">
      <c r="A2" s="3"/>
      <c r="H2" s="3"/>
      <c r="I2" s="3"/>
    </row>
    <row r="3" spans="4:6" ht="12.75">
      <c r="D3" s="29" t="s">
        <v>10</v>
      </c>
      <c r="E3" s="30"/>
      <c r="F3" s="11"/>
    </row>
    <row r="4" spans="1:6" ht="12.75">
      <c r="A4" s="97" t="s">
        <v>69</v>
      </c>
      <c r="B4" s="97">
        <f>'Wage &amp; Allowance Breakouts'!B36</f>
        <v>0</v>
      </c>
      <c r="D4" s="6"/>
      <c r="E4" s="7"/>
      <c r="F4" s="8"/>
    </row>
    <row r="5" spans="1:10" ht="12.75">
      <c r="A5" s="1" t="s">
        <v>68</v>
      </c>
      <c r="B5" s="23" t="s">
        <v>5</v>
      </c>
      <c r="D5" s="18" t="s">
        <v>0</v>
      </c>
      <c r="E5" s="7"/>
      <c r="F5" s="8"/>
      <c r="H5" s="23" t="s">
        <v>5</v>
      </c>
      <c r="J5" s="3"/>
    </row>
    <row r="6" spans="1:9" ht="12.75">
      <c r="A6" s="2">
        <f>IF('Wage &amp; Allowance Breakouts'!$B$36&gt;=$E$6,$E$6,'Wage &amp; Allowance Breakouts'!$B$36)</f>
        <v>0</v>
      </c>
      <c r="B6" s="3">
        <f>$F6*$A$6</f>
        <v>0</v>
      </c>
      <c r="D6" s="16">
        <v>0</v>
      </c>
      <c r="E6" s="15">
        <v>160000</v>
      </c>
      <c r="F6" s="20">
        <v>0</v>
      </c>
      <c r="G6" s="2">
        <f>IF($I$1&gt;=$E$6,$E$6,$I$1)</f>
        <v>160000</v>
      </c>
      <c r="H6" s="3">
        <f>$F6*$G6</f>
        <v>0</v>
      </c>
      <c r="I6" s="3"/>
    </row>
    <row r="7" spans="1:8" ht="12.75">
      <c r="A7" s="2">
        <f>IF(('Wage &amp; Allowance Breakouts'!$B$36-$A$6)&gt;=($E$7-$D7),$E$7-$D$7,IF(AND(('Wage &amp; Allowance Breakouts'!$B$36-$A$6)&gt;=0,'Wage &amp; Allowance Breakouts'!$B$36-$A$6&lt;($E$7-$D$7)),'Wage &amp; Allowance Breakouts'!$B$36-$A$6,0))</f>
        <v>0</v>
      </c>
      <c r="B7" s="25">
        <f>$F7*$A$7</f>
        <v>0</v>
      </c>
      <c r="D7" s="17">
        <v>160001</v>
      </c>
      <c r="E7" s="15">
        <v>300000</v>
      </c>
      <c r="F7" s="20">
        <v>0.1</v>
      </c>
      <c r="G7" s="2">
        <f>IF(($I$1-$G$6)&gt;=$E$7-$D$7,$E$7-$D$7,IF(AND(($I$1-$G$6)&gt;=0,$I$1-$G$6&lt;($E$7-$D$7)),$I$1-$G$6,0))</f>
        <v>139999</v>
      </c>
      <c r="H7" s="25">
        <f>$F7*$G7</f>
        <v>13999.900000000001</v>
      </c>
    </row>
    <row r="8" spans="1:8" ht="12.75">
      <c r="A8" s="2">
        <f>IF(('Wage &amp; Allowance Breakouts'!$B$36-$A$7-$A6)&gt;=$E$8-$D$8,$E$8-$D$8,IF(AND(('Wage &amp; Allowance Breakouts'!$B$36-$A$7-$A$6)&gt;=0,'Wage &amp; Allowance Breakouts'!$B$36-$A$7-$A$6&lt;($E$8-$D$8)),'Wage &amp; Allowance Breakouts'!$B$36-$A$7-$A$6,0))</f>
        <v>0</v>
      </c>
      <c r="B8" s="2">
        <f>$F8*$A$8</f>
        <v>0</v>
      </c>
      <c r="D8" s="17">
        <v>300001</v>
      </c>
      <c r="E8" s="15">
        <v>500000</v>
      </c>
      <c r="F8" s="20">
        <v>0.2</v>
      </c>
      <c r="G8" s="2">
        <f>IF(($I$1-$G$7-$G6)&gt;=$E$8-$D$8,$E$8-$D$8,IF(AND(($I$1-$G$7-$G$6)&gt;=0,$I$1-$G$7-$G$6&lt;($E8-$D$8)),$I$1-$G$7-$G$6,0))</f>
        <v>199999</v>
      </c>
      <c r="H8" s="2">
        <f>$F8*$G8</f>
        <v>39999.8</v>
      </c>
    </row>
    <row r="9" spans="1:10" ht="12.75">
      <c r="A9" s="2">
        <f>IF(('Wage &amp; Allowance Breakouts'!$B$36-$A$6-$A$7-$A$8)&gt;=0,'Wage &amp; Allowance Breakouts'!$B$36-$A$6-$A$7-$A$8,0)</f>
        <v>0</v>
      </c>
      <c r="B9" s="27">
        <f>$F9*$A$9</f>
        <v>0</v>
      </c>
      <c r="D9" s="17">
        <v>500001</v>
      </c>
      <c r="E9" s="13" t="s">
        <v>3</v>
      </c>
      <c r="F9" s="20">
        <v>0.3</v>
      </c>
      <c r="G9" s="2">
        <f>IF(($I$1-$G$6-$G$7-$G$8)&gt;=0,$I$1-$G$6-$G$7-$G$8,0)</f>
        <v>100002</v>
      </c>
      <c r="H9" s="27">
        <f>$F9*$G9</f>
        <v>30000.6</v>
      </c>
      <c r="J9" s="3"/>
    </row>
    <row r="10" spans="2:9" ht="12.75">
      <c r="B10" s="28">
        <f>SUM(B6:B9)</f>
        <v>0</v>
      </c>
      <c r="D10" s="6"/>
      <c r="E10" s="7"/>
      <c r="F10" s="20"/>
      <c r="H10" s="28">
        <f>SUM(H6:H9)</f>
        <v>84000.3</v>
      </c>
      <c r="I10" s="23" t="s">
        <v>6</v>
      </c>
    </row>
    <row r="11" spans="2:8" ht="13.5" thickBot="1">
      <c r="B11" s="3"/>
      <c r="D11" s="6"/>
      <c r="E11" s="7"/>
      <c r="F11" s="20"/>
      <c r="H11" s="3"/>
    </row>
    <row r="12" spans="4:6" ht="12.75">
      <c r="D12" s="26" t="s">
        <v>1</v>
      </c>
      <c r="E12" s="5"/>
      <c r="F12" s="21"/>
    </row>
    <row r="13" spans="1:8" ht="12.75">
      <c r="A13" s="2">
        <f>IF('Wage &amp; Allowance Breakouts'!$B$36&gt;=$E$13,$E$13,'Wage &amp; Allowance Breakouts'!$B$36)</f>
        <v>0</v>
      </c>
      <c r="B13" s="3">
        <f>$F13*$A$13</f>
        <v>0</v>
      </c>
      <c r="D13" s="12">
        <v>0</v>
      </c>
      <c r="E13" s="15">
        <v>190000</v>
      </c>
      <c r="F13" s="20">
        <v>0</v>
      </c>
      <c r="G13" s="2">
        <f>IF($I$1&gt;=$E$13,$E$13,$I$1)</f>
        <v>190000</v>
      </c>
      <c r="H13" s="3">
        <f>$F13*$G13</f>
        <v>0</v>
      </c>
    </row>
    <row r="14" spans="1:8" ht="12.75">
      <c r="A14" s="2">
        <f>IF(('Wage &amp; Allowance Breakouts'!$B$36-$A$13)&gt;=$E$14-$D$14,$E$14-$D$14,IF(AND(('Wage &amp; Allowance Breakouts'!$B$36-$A$13)&gt;=0,'Wage &amp; Allowance Breakouts'!$B$36-$A$13&lt;($E$14-$D$14)),'Wage &amp; Allowance Breakouts'!$B$36-$A$13,0))</f>
        <v>0</v>
      </c>
      <c r="B14" s="25">
        <f>$F14*$A$14</f>
        <v>0</v>
      </c>
      <c r="D14" s="9">
        <v>190001</v>
      </c>
      <c r="E14" s="15">
        <v>300000</v>
      </c>
      <c r="F14" s="20">
        <v>0.1</v>
      </c>
      <c r="G14" s="2">
        <f>IF(($I$1-$G$13)&gt;=$E$14-$D$14,$E$14-$D$14,IF(AND(($I$1-$G$13)&gt;=0,$I$1-$G$13&lt;($E$14-$D$14)),$I$1-$G$13,0))</f>
        <v>109999</v>
      </c>
      <c r="H14" s="25">
        <f>$F14*$G14</f>
        <v>10999.900000000001</v>
      </c>
    </row>
    <row r="15" spans="1:8" ht="12.75">
      <c r="A15" s="2">
        <f>IF(('Wage &amp; Allowance Breakouts'!$B$36-$A$14-$A13)&gt;=$E$15-$D$15,$E$15-$D$15,IF(AND(('Wage &amp; Allowance Breakouts'!$B$36-$A$14-$A$13)&gt;=0,'Wage &amp; Allowance Breakouts'!$B$36-$A$14-$A$13&lt;($E$15-$D$15)),'Wage &amp; Allowance Breakouts'!$B$36-$A$14-$A$13,0))</f>
        <v>0</v>
      </c>
      <c r="B15" s="25">
        <f>$F15*$A$15</f>
        <v>0</v>
      </c>
      <c r="D15" s="9">
        <v>300001</v>
      </c>
      <c r="E15" s="15">
        <v>500000</v>
      </c>
      <c r="F15" s="20">
        <v>0.2</v>
      </c>
      <c r="G15" s="2">
        <f>IF(($I$1-$G$14-$G13)&gt;=$E$15-$D$15,$E$15-$D$15,IF(AND(($I$1-$G$14-$G$13)&gt;=0,$I$1-$G$14-$G$13&lt;($E15-$D$15)),$I$1-$G$14-$G$13,0))</f>
        <v>199999</v>
      </c>
      <c r="H15" s="25">
        <f>$F15*$G15</f>
        <v>39999.8</v>
      </c>
    </row>
    <row r="16" spans="1:8" ht="12.75">
      <c r="A16" s="2">
        <f>IF(('Wage &amp; Allowance Breakouts'!$B$36-$A$15-$A$14-$A$13)&gt;=0,'Wage &amp; Allowance Breakouts'!$B$36-$A$15-$A$14-$A$13,0)</f>
        <v>0</v>
      </c>
      <c r="B16" s="27">
        <f>$F16*$A$16</f>
        <v>0</v>
      </c>
      <c r="D16" s="9">
        <v>500001</v>
      </c>
      <c r="E16" s="13" t="s">
        <v>3</v>
      </c>
      <c r="F16" s="20">
        <v>0.3</v>
      </c>
      <c r="G16" s="2">
        <f>IF(($I$1-$G$13-$G$14-$G$15)&gt;=0,$I$1-$G$13-$G$14-$G$15,0)</f>
        <v>100002</v>
      </c>
      <c r="H16" s="27">
        <f>$F16*$G16</f>
        <v>30000.6</v>
      </c>
    </row>
    <row r="17" spans="2:9" ht="13.5" thickBot="1">
      <c r="B17" s="28">
        <f>SUM(B13:B16)</f>
        <v>0</v>
      </c>
      <c r="D17" s="6"/>
      <c r="E17" s="14"/>
      <c r="F17" s="20"/>
      <c r="H17" s="28">
        <f>SUM(H13:H16)</f>
        <v>81000.3</v>
      </c>
      <c r="I17" s="23" t="s">
        <v>7</v>
      </c>
    </row>
    <row r="18" spans="4:6" ht="12.75">
      <c r="D18" s="4"/>
      <c r="E18" s="5"/>
      <c r="F18" s="21"/>
    </row>
    <row r="19" spans="4:6" ht="12.75">
      <c r="D19" s="18" t="s">
        <v>2</v>
      </c>
      <c r="E19" s="7"/>
      <c r="F19" s="20"/>
    </row>
    <row r="20" spans="1:8" ht="12.75">
      <c r="A20" s="2">
        <f>IF('Wage &amp; Allowance Breakouts'!$B$36&gt;=$E$20,$E$20,'Wage &amp; Allowance Breakouts'!$B$36)</f>
        <v>0</v>
      </c>
      <c r="B20" s="3">
        <f>$F20*$A$20</f>
        <v>0</v>
      </c>
      <c r="D20" s="12">
        <v>0</v>
      </c>
      <c r="E20" s="15">
        <v>240000</v>
      </c>
      <c r="F20" s="20">
        <v>0</v>
      </c>
      <c r="G20" s="2">
        <f>IF($I$1&gt;=$E$20,$E$20,$I$1)</f>
        <v>240000</v>
      </c>
      <c r="H20" s="3">
        <f>$F20*$G20</f>
        <v>0</v>
      </c>
    </row>
    <row r="21" spans="1:8" ht="12.75">
      <c r="A21" s="25">
        <f>IF(('Wage &amp; Allowance Breakouts'!$B$36-$A$20)&gt;=$E$21-$D$21,$E$21-$D$21,IF(AND(('Wage &amp; Allowance Breakouts'!$B$36-$A$20)&gt;=0,'Wage &amp; Allowance Breakouts'!$B$36-$A$20&lt;($E$21-$D$21)),'Wage &amp; Allowance Breakouts'!$B$36-$A$20,0))</f>
        <v>0</v>
      </c>
      <c r="B21" s="25">
        <f>$F21*$A$21</f>
        <v>0</v>
      </c>
      <c r="D21" s="9">
        <v>240001</v>
      </c>
      <c r="E21" s="15">
        <v>300000</v>
      </c>
      <c r="F21" s="20">
        <v>0.1</v>
      </c>
      <c r="G21" s="25">
        <f>IF(($I$1-$G$20)&gt;=$E$21-$D$21,$E$21-$D$21,IF(AND(($I$1-$G$20)&gt;=0,$I$1-$G$20&lt;($E$21-$D$21)),$I$1-$G$20,0))</f>
        <v>59999</v>
      </c>
      <c r="H21" s="25">
        <f>$F21*$G21</f>
        <v>5999.900000000001</v>
      </c>
    </row>
    <row r="22" spans="1:8" ht="12.75">
      <c r="A22" s="2">
        <f>IF(('Wage &amp; Allowance Breakouts'!$B$36-$A$20-$A$21)&gt;=$E$22-$D$22,$E$22-$D$22,IF(AND(('Wage &amp; Allowance Breakouts'!$B$36-$A$20-$A$21)&gt;=0,'Wage &amp; Allowance Breakouts'!$B$36-$A$20-$A$21&lt;($E$22-$D$22)),'Wage &amp; Allowance Breakouts'!$B$36-$A$20-$A$21,0))</f>
        <v>0</v>
      </c>
      <c r="B22" s="25">
        <f>$F22*$A$22</f>
        <v>0</v>
      </c>
      <c r="D22" s="9">
        <v>300001</v>
      </c>
      <c r="E22" s="15">
        <v>500000</v>
      </c>
      <c r="F22" s="20">
        <v>0.2</v>
      </c>
      <c r="G22" s="2">
        <f>IF(($I$1-$G$20-$G21)&gt;=$E$22-$D$22,$E$22-$D$22,IF(AND(($I$1-$G$20-$G$21)&gt;=0,$I$1-$G$20-$G$21&lt;($E22-$D$22)),$I$1-$G$20-$G$21,0))</f>
        <v>199999</v>
      </c>
      <c r="H22" s="25">
        <f>$F22*$G22</f>
        <v>39999.8</v>
      </c>
    </row>
    <row r="23" spans="1:8" ht="13.5" thickBot="1">
      <c r="A23" s="2">
        <f>IF(('Wage &amp; Allowance Breakouts'!$B$36-$A$20-$A$21-$A$22)&gt;=0,'Wage &amp; Allowance Breakouts'!$B$36-$A$20-$A$21-$A$22,0)</f>
        <v>0</v>
      </c>
      <c r="B23" s="27">
        <f>$F23*$A$23</f>
        <v>0</v>
      </c>
      <c r="D23" s="10">
        <v>500001</v>
      </c>
      <c r="E23" s="19" t="s">
        <v>3</v>
      </c>
      <c r="F23" s="22">
        <v>0.3</v>
      </c>
      <c r="G23" s="2">
        <f>IF(($I$1-$G$20-$G$21-$G$22)&gt;=0,$I$1-$G$20-$G$21-$G$22,0)</f>
        <v>100002</v>
      </c>
      <c r="H23" s="27">
        <f>$F23*$G23</f>
        <v>30000.6</v>
      </c>
    </row>
    <row r="24" spans="1:9" ht="13.5" thickBot="1">
      <c r="A24" s="98"/>
      <c r="B24" s="99">
        <f>SUM(B20:B23)</f>
        <v>0</v>
      </c>
      <c r="H24" s="28">
        <f>SUM(H20:H23)</f>
        <v>76000.3</v>
      </c>
      <c r="I24" s="23" t="s">
        <v>8</v>
      </c>
    </row>
    <row r="25" ht="12.75">
      <c r="A25" s="23" t="s">
        <v>76</v>
      </c>
    </row>
    <row r="26" spans="1:2" ht="12.75">
      <c r="A26" s="100" t="s">
        <v>73</v>
      </c>
      <c r="B26" s="97">
        <f>'Wage &amp; Allowance Breakouts'!$B$39</f>
        <v>0</v>
      </c>
    </row>
    <row r="27" spans="1:2" ht="12.75">
      <c r="A27" s="1" t="s">
        <v>68</v>
      </c>
      <c r="B27" s="23" t="s">
        <v>5</v>
      </c>
    </row>
    <row r="28" spans="1:2" ht="12.75">
      <c r="A28" s="2">
        <f>IF('Wage &amp; Allowance Breakouts'!$B$39&gt;=$E$6,$E$6,'Wage &amp; Allowance Breakouts'!$B$39)</f>
        <v>0</v>
      </c>
      <c r="B28" s="3">
        <f>$F$6*$A$28</f>
        <v>0</v>
      </c>
    </row>
    <row r="29" spans="1:2" ht="12.75">
      <c r="A29" s="2">
        <f>IF(('Wage &amp; Allowance Breakouts'!$B$39-$A$28)&gt;=($E$7-$D$7),$E$7-$D$7,IF(AND(('Wage &amp; Allowance Breakouts'!$B$39-$A$28)&gt;=0,'Wage &amp; Allowance Breakouts'!$B$39-$A$28&lt;($E$7-$D$7)),'Wage &amp; Allowance Breakouts'!$B$39-$A$28,0))</f>
        <v>0</v>
      </c>
      <c r="B29" s="25">
        <f>$F$7*$A$29</f>
        <v>0</v>
      </c>
    </row>
    <row r="30" spans="1:2" ht="12.75">
      <c r="A30" s="2">
        <f>IF(('Wage &amp; Allowance Breakouts'!$B$39-$A$28-$A$29)&gt;=$E$8-$D$8,$E$8-$D$8,IF(AND(('Wage &amp; Allowance Breakouts'!$B$39-$A$28-$A$29)&gt;=0,'Wage &amp; Allowance Breakouts'!$B$39-$A$28-$A$29&lt;($E$8-$D$8)),'Wage &amp; Allowance Breakouts'!$B$39-$A$28-$A$29,0))</f>
        <v>0</v>
      </c>
      <c r="B30" s="2">
        <f>$F$8*$A$30</f>
        <v>0</v>
      </c>
    </row>
    <row r="31" spans="1:2" ht="12.75">
      <c r="A31" s="2">
        <f>IF(('Wage &amp; Allowance Breakouts'!$B$39-$A$28-$A$29-$A$30)&gt;=0,'Wage &amp; Allowance Breakouts'!$B$39-$A$28-$A$29-$A$30,0)</f>
        <v>0</v>
      </c>
      <c r="B31" s="27">
        <f>$F$9*$A$31</f>
        <v>0</v>
      </c>
    </row>
    <row r="32" ht="12.75">
      <c r="B32" s="28">
        <f>SUM(B28:B31)</f>
        <v>0</v>
      </c>
    </row>
    <row r="33" ht="12.75">
      <c r="B33" s="3"/>
    </row>
    <row r="35" spans="1:2" ht="12.75">
      <c r="A35" s="2">
        <f>IF('Wage &amp; Allowance Breakouts'!$B$39&gt;=$E$13,$E$13,'Wage &amp; Allowance Breakouts'!$B$39)</f>
        <v>0</v>
      </c>
      <c r="B35" s="3">
        <f>$F$13*$A$35</f>
        <v>0</v>
      </c>
    </row>
    <row r="36" spans="1:2" ht="12.75">
      <c r="A36" s="2">
        <f>IF(('Wage &amp; Allowance Breakouts'!$B$39-$A$35)&gt;=$E$14-$D$14,$E$14-$D$14,IF(AND(('Wage &amp; Allowance Breakouts'!$B$39-$A$35)&gt;=0,'Wage &amp; Allowance Breakouts'!$B$39-$A$35&lt;($E$14-$D$14)),'Wage &amp; Allowance Breakouts'!$B$39-$A$35,0))</f>
        <v>0</v>
      </c>
      <c r="B36" s="25">
        <f>$F$14*$A$36</f>
        <v>0</v>
      </c>
    </row>
    <row r="37" spans="1:2" ht="12.75">
      <c r="A37" s="2">
        <f>IF(('Wage &amp; Allowance Breakouts'!$B$39-$A$36-$A$35)&gt;=$E$15-$D$15,$E$15-$D$15,IF(AND(('Wage &amp; Allowance Breakouts'!$B$39-$A$36-$A$35)&gt;=0,'Wage &amp; Allowance Breakouts'!$B$39-$A$36-$A$35&lt;($E$15-$D$15)),'Wage &amp; Allowance Breakouts'!$B$39-$A$36-$A$35,0))</f>
        <v>0</v>
      </c>
      <c r="B37" s="25">
        <f>$F$15*$A$37</f>
        <v>0</v>
      </c>
    </row>
    <row r="38" spans="1:2" ht="12.75">
      <c r="A38" s="2">
        <f>IF(('Wage &amp; Allowance Breakouts'!$B$39-$A$37-$A$36-$A$35)&gt;=0,'Wage &amp; Allowance Breakouts'!$B$39-$A$37-$A$36-$A$35,0)</f>
        <v>0</v>
      </c>
      <c r="B38" s="27">
        <f>$F$16*$A$38</f>
        <v>0</v>
      </c>
    </row>
    <row r="39" ht="12.75">
      <c r="B39" s="28">
        <f>SUM(B35:B38)</f>
        <v>0</v>
      </c>
    </row>
    <row r="42" spans="1:2" ht="12.75">
      <c r="A42" s="2">
        <f>IF('Wage &amp; Allowance Breakouts'!$B$39&gt;=$E$20,$E$20,'Wage &amp; Allowance Breakouts'!$B$39)</f>
        <v>0</v>
      </c>
      <c r="B42" s="3">
        <f>$F$20*$A$42</f>
        <v>0</v>
      </c>
    </row>
    <row r="43" spans="1:2" ht="12.75">
      <c r="A43" s="25">
        <f>IF(('Wage &amp; Allowance Breakouts'!$B$39-$A$42)&gt;=$E$21-$D$21,$E$21-$D$21,IF(AND(('Wage &amp; Allowance Breakouts'!$B$39-$A$42)&gt;=0,'Wage &amp; Allowance Breakouts'!$B$39-$A$42&lt;($E$21-$D$21)),'Wage &amp; Allowance Breakouts'!$B$39-$A$42,0))</f>
        <v>0</v>
      </c>
      <c r="B43" s="25">
        <f>$F$21*$A$43</f>
        <v>0</v>
      </c>
    </row>
    <row r="44" spans="1:2" ht="12.75">
      <c r="A44" s="2">
        <f>IF(('Wage &amp; Allowance Breakouts'!$B$39-$A$43-$A42)&gt;=$E$22-$D$22,$E$22-$D$22,IF(AND(('Wage &amp; Allowance Breakouts'!$B$39-$A$43-$A$42)&gt;=0,'Wage &amp; Allowance Breakouts'!$B$39-$A$43-$A$42&lt;($E$22-$D$22)),'Wage &amp; Allowance Breakouts'!$B$39-$A$43-$A$42,0))</f>
        <v>0</v>
      </c>
      <c r="B44" s="25">
        <f>$F$22*$A$44</f>
        <v>0</v>
      </c>
    </row>
    <row r="45" spans="1:2" ht="12.75">
      <c r="A45" s="2">
        <f>IF(('Wage &amp; Allowance Breakouts'!$B$39-$A$44-$A$43-$A$42)&gt;=0,'Wage &amp; Allowance Breakouts'!$B$39-$A$44-$A$43-$A$42,0)</f>
        <v>0</v>
      </c>
      <c r="B45" s="27">
        <f>$F$23*$A$45</f>
        <v>0</v>
      </c>
    </row>
    <row r="46" ht="12.75">
      <c r="B46" s="28">
        <f>SUM(B42:B45)</f>
        <v>0</v>
      </c>
    </row>
    <row r="47" ht="12.75">
      <c r="A47" s="1" t="s">
        <v>77</v>
      </c>
    </row>
    <row r="48" spans="1:2" ht="12.75">
      <c r="A48" s="100" t="s">
        <v>73</v>
      </c>
      <c r="B48" s="97">
        <f>'Wage &amp; Allowance Breakouts'!$H$34</f>
        <v>0</v>
      </c>
    </row>
    <row r="49" spans="1:2" ht="12.75">
      <c r="A49" s="1" t="s">
        <v>68</v>
      </c>
      <c r="B49" s="23" t="s">
        <v>5</v>
      </c>
    </row>
    <row r="50" spans="1:2" ht="12.75">
      <c r="A50" s="2">
        <f>IF('Wage &amp; Allowance Breakouts'!$H$34&gt;=$E$6,$E$6,'Wage &amp; Allowance Breakouts'!$H$34)</f>
        <v>0</v>
      </c>
      <c r="B50" s="3">
        <f>$F$6*$A$50</f>
        <v>0</v>
      </c>
    </row>
    <row r="51" spans="1:2" ht="12.75">
      <c r="A51" s="2">
        <f>IF(('Wage &amp; Allowance Breakouts'!$H$34-$A$50)&gt;=($E$7-$D$7),$E$7-$D$7,IF(AND(('Wage &amp; Allowance Breakouts'!$H$34-$A$50)&gt;=0,'Wage &amp; Allowance Breakouts'!$H$34-$A$50&lt;($E$7-$D$7)),'Wage &amp; Allowance Breakouts'!$H$34-$A$50,0))</f>
        <v>0</v>
      </c>
      <c r="B51" s="25">
        <f>$F$7*$A$51</f>
        <v>0</v>
      </c>
    </row>
    <row r="52" spans="1:2" ht="12.75">
      <c r="A52" s="2">
        <f>IF(('Wage &amp; Allowance Breakouts'!$H$34-$A$51-$A$50)&gt;=$E$8-$D$8,$E$8-$D$8,IF(AND(('Wage &amp; Allowance Breakouts'!$H$34-$A$51-$A$50)&gt;=0,'Wage &amp; Allowance Breakouts'!$H$34-$A$51-$A$50&lt;($E$8-$D$8)),'Wage &amp; Allowance Breakouts'!$H$34-$A$51-$A$50,0))</f>
        <v>0</v>
      </c>
      <c r="B52" s="2">
        <f>$F$8*$A$52</f>
        <v>0</v>
      </c>
    </row>
    <row r="53" spans="1:2" ht="12.75">
      <c r="A53" s="2">
        <f>IF(('Wage &amp; Allowance Breakouts'!$H$34-$A$52-A$51-$A$50)&gt;=0,'Wage &amp; Allowance Breakouts'!$H$34-$A$52-$A$51-$A$50,0)</f>
        <v>0</v>
      </c>
      <c r="B53" s="27">
        <f>$F$9*$A$53</f>
        <v>0</v>
      </c>
    </row>
    <row r="54" ht="12.75">
      <c r="B54" s="28">
        <f>SUM(B50:B53)</f>
        <v>0</v>
      </c>
    </row>
    <row r="55" ht="12.75">
      <c r="B55" s="3"/>
    </row>
    <row r="57" spans="1:2" ht="12.75">
      <c r="A57" s="2">
        <f>IF('Wage &amp; Allowance Breakouts'!$H$34&gt;=$E$13,$E$13,'Wage &amp; Allowance Breakouts'!$H$34)</f>
        <v>0</v>
      </c>
      <c r="B57" s="3">
        <f>$F$13*$A$57</f>
        <v>0</v>
      </c>
    </row>
    <row r="58" spans="1:2" ht="12.75">
      <c r="A58" s="2">
        <f>IF(('Wage &amp; Allowance Breakouts'!$H$34-$A$57)&gt;=$E$14-$D$14,$E$14-$D$14,IF(AND(('Wage &amp; Allowance Breakouts'!$H$34-$A$57)&gt;=0,'Wage &amp; Allowance Breakouts'!$H$34-$A$57&lt;($E$14-$D$14)),'Wage &amp; Allowance Breakouts'!$H$34-$A$57,0))</f>
        <v>0</v>
      </c>
      <c r="B58" s="25">
        <f>$F$14*$A$58</f>
        <v>0</v>
      </c>
    </row>
    <row r="59" spans="1:2" ht="12.75">
      <c r="A59" s="2">
        <f>IF(('Wage &amp; Allowance Breakouts'!$H$34-$A$58-$A$57)&gt;=$E$15-$D$15,$E$15-$D$15,IF(AND(('Wage &amp; Allowance Breakouts'!$H$34-$A$58-$A$57)&gt;=0,'Wage &amp; Allowance Breakouts'!$H$34-$A$58-$A$57&lt;($E$15-$D$15)),'Wage &amp; Allowance Breakouts'!$H$34-$A$58-$A$57,0))</f>
        <v>0</v>
      </c>
      <c r="B59" s="25">
        <f>$F$15*$A$59</f>
        <v>0</v>
      </c>
    </row>
    <row r="60" spans="1:2" ht="12.75">
      <c r="A60" s="2">
        <f>IF(('Wage &amp; Allowance Breakouts'!$H$34-$A$59-$A$58-$A$57-$A$56)&gt;=0,'Wage &amp; Allowance Breakouts'!$H$34-$A$59-$A58-$A$57-$A$56,0)</f>
        <v>0</v>
      </c>
      <c r="B60" s="27">
        <f>$F$16*$A$60</f>
        <v>0</v>
      </c>
    </row>
    <row r="61" ht="12.75">
      <c r="B61" s="28">
        <f>SUM(B57:B60)</f>
        <v>0</v>
      </c>
    </row>
    <row r="64" spans="1:2" ht="12.75">
      <c r="A64" s="2">
        <f>IF('Wage &amp; Allowance Breakouts'!$H$34&gt;=$E$20,$E$20,'Wage &amp; Allowance Breakouts'!$H$34)</f>
        <v>0</v>
      </c>
      <c r="B64" s="3">
        <f>$F$20*$A$64</f>
        <v>0</v>
      </c>
    </row>
    <row r="65" spans="1:2" ht="12.75">
      <c r="A65" s="25">
        <f>IF(('Wage &amp; Allowance Breakouts'!$H$34-$A$64)&gt;=$E$21-$D$21,$E$21-$D$21,IF(AND(('Wage &amp; Allowance Breakouts'!$H$34-$A$64)&gt;=0,'Wage &amp; Allowance Breakouts'!$H$34-$A$64&lt;($E$21-$D$21)),'Wage &amp; Allowance Breakouts'!$H$34-$A$64,0))</f>
        <v>0</v>
      </c>
      <c r="B65" s="25">
        <f>$F$21*$A$65</f>
        <v>0</v>
      </c>
    </row>
    <row r="66" spans="1:2" ht="12.75">
      <c r="A66" s="2">
        <f>IF(('Wage &amp; Allowance Breakouts'!$H$34-$A$65-$A$64)&gt;=$E$22-$D$22,$E$22-$D$22,IF(AND(('Wage &amp; Allowance Breakouts'!$H$34-$A$65-$A$64)&gt;=0,'Wage &amp; Allowance Breakouts'!$H$34-$A$65-$A$64&lt;($E$22-$D$22)),'Wage &amp; Allowance Breakouts'!$H$34-$A$65-$A$64,0))</f>
        <v>0</v>
      </c>
      <c r="B66" s="25">
        <f>$F$22*$A$66</f>
        <v>0</v>
      </c>
    </row>
    <row r="67" spans="1:2" ht="12.75">
      <c r="A67" s="2">
        <f>IF(('Wage &amp; Allowance Breakouts'!$H$34-$A$66-$A$65-$A$64)&gt;=0,'Wage &amp; Allowance Breakouts'!$H$34-$A$66-$A$65-$A$64,0)</f>
        <v>0</v>
      </c>
      <c r="B67" s="27">
        <f>$F$23*$A$67</f>
        <v>0</v>
      </c>
    </row>
    <row r="68" ht="12.75">
      <c r="B68" s="28">
        <f>SUM(B64:B67)</f>
        <v>0</v>
      </c>
    </row>
  </sheetData>
  <sheetProtection password="CC63" sheet="1"/>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Sheet4"/>
  <dimension ref="A1:J68"/>
  <sheetViews>
    <sheetView zoomScalePageLayoutView="0" workbookViewId="0" topLeftCell="A1">
      <selection activeCell="E13" sqref="E13"/>
    </sheetView>
  </sheetViews>
  <sheetFormatPr defaultColWidth="9.140625" defaultRowHeight="12.75"/>
  <cols>
    <col min="1" max="1" width="30.421875" style="0" customWidth="1"/>
    <col min="2" max="2" width="20.7109375" style="0" customWidth="1"/>
    <col min="4" max="4" width="17.57421875" style="0" customWidth="1"/>
    <col min="5" max="5" width="15.7109375" style="0" customWidth="1"/>
    <col min="6" max="6" width="9.7109375" style="0" customWidth="1"/>
    <col min="7" max="7" width="17.8515625" style="0" customWidth="1"/>
    <col min="8" max="8" width="17.421875" style="0" customWidth="1"/>
    <col min="9" max="9" width="20.8515625" style="0" customWidth="1"/>
  </cols>
  <sheetData>
    <row r="1" spans="8:9" ht="13.5" thickBot="1">
      <c r="H1" s="24" t="s">
        <v>4</v>
      </c>
      <c r="I1" s="106">
        <v>600000</v>
      </c>
    </row>
    <row r="2" spans="1:9" ht="13.5" thickBot="1">
      <c r="A2" s="3"/>
      <c r="H2" s="3"/>
      <c r="I2" s="3"/>
    </row>
    <row r="3" spans="4:6" ht="12.75">
      <c r="D3" s="29" t="s">
        <v>29</v>
      </c>
      <c r="E3" s="30"/>
      <c r="F3" s="11"/>
    </row>
    <row r="4" spans="1:6" ht="12.75">
      <c r="A4" s="97" t="s">
        <v>69</v>
      </c>
      <c r="B4" s="97">
        <f>'Wage &amp; Allowance Breakouts'!$B$36</f>
        <v>0</v>
      </c>
      <c r="D4" s="6"/>
      <c r="E4" s="7"/>
      <c r="F4" s="8"/>
    </row>
    <row r="5" spans="1:10" ht="12.75">
      <c r="A5" s="1" t="s">
        <v>68</v>
      </c>
      <c r="B5" s="23" t="s">
        <v>5</v>
      </c>
      <c r="D5" s="18" t="s">
        <v>0</v>
      </c>
      <c r="E5" s="7"/>
      <c r="F5" s="8"/>
      <c r="H5" s="23" t="s">
        <v>5</v>
      </c>
      <c r="J5" s="3"/>
    </row>
    <row r="6" spans="1:9" ht="12.75">
      <c r="A6" s="2">
        <f>IF('Wage &amp; Allowance Breakouts'!$B$36&gt;=$E$6,$E$6,'Wage &amp; Allowance Breakouts'!$B$36)</f>
        <v>0</v>
      </c>
      <c r="B6" s="3">
        <f>$F6*$A$6</f>
        <v>0</v>
      </c>
      <c r="D6" s="16">
        <v>0</v>
      </c>
      <c r="E6" s="15">
        <v>150000</v>
      </c>
      <c r="F6" s="20">
        <v>0</v>
      </c>
      <c r="G6" s="2">
        <f>IF($I$1&gt;=$E$6,$E$6,$I$1)</f>
        <v>150000</v>
      </c>
      <c r="H6" s="3">
        <f>$F6*$G6</f>
        <v>0</v>
      </c>
      <c r="I6" s="3"/>
    </row>
    <row r="7" spans="1:8" ht="12.75">
      <c r="A7" s="2">
        <f>IF(('Wage &amp; Allowance Breakouts'!$B$36-$A$6)&gt;=($E$7-$D7),$E$7-$D$7,IF(AND(('Wage &amp; Allowance Breakouts'!$B$36-$A$6)&gt;=0,'Wage &amp; Allowance Breakouts'!$B$36-$A$6&lt;($E$7-$D$7)),'Wage &amp; Allowance Breakouts'!$B$36-$A$6,0))</f>
        <v>0</v>
      </c>
      <c r="B7" s="25">
        <f>$F7*$A$7</f>
        <v>0</v>
      </c>
      <c r="D7" s="17">
        <v>150001</v>
      </c>
      <c r="E7" s="15">
        <v>300000</v>
      </c>
      <c r="F7" s="20">
        <v>0.1</v>
      </c>
      <c r="G7" s="2">
        <f>IF(($I$1-$G$6)&gt;=($E$7-$D7),$E$7-$D$7,IF(AND(($I$1-$G$6)&gt;=0,$I$1-$G$6&lt;($E7-$D7)),$I$1-$G$6,0))</f>
        <v>149999</v>
      </c>
      <c r="H7" s="25">
        <f>$F7*$G7</f>
        <v>14999.900000000001</v>
      </c>
    </row>
    <row r="8" spans="1:8" ht="12.75">
      <c r="A8" s="2">
        <f>IF(('Wage &amp; Allowance Breakouts'!$B$36-$A$7-$A6)&gt;=$E$8-$D$8,$E$8-$D$8,IF(AND(('Wage &amp; Allowance Breakouts'!$B$36-$A$7-$A$6)&gt;=0,'Wage &amp; Allowance Breakouts'!$B$36-$A$7-$A$6&lt;($E$8-$D$8)),'Wage &amp; Allowance Breakouts'!$B$36-$A$7-$A$6,0))</f>
        <v>0</v>
      </c>
      <c r="B8" s="2">
        <f>$F8*$A$8</f>
        <v>0</v>
      </c>
      <c r="D8" s="17">
        <v>300001</v>
      </c>
      <c r="E8" s="15">
        <v>500000</v>
      </c>
      <c r="F8" s="20">
        <v>0.2</v>
      </c>
      <c r="G8" s="2">
        <f>IF(($I$1-$G$7-$G6)&gt;=$E$8-$D$8,$E$8-$D$8,IF(AND(($I$1-$G$7-$G$6)&gt;=0,$I$1-$G$7-$G$6&lt;($E$8-$D$8)),$I$1-$G$7-$G$6,0))</f>
        <v>199999</v>
      </c>
      <c r="H8" s="2">
        <f>$F8*$G8</f>
        <v>39999.8</v>
      </c>
    </row>
    <row r="9" spans="1:10" ht="12.75">
      <c r="A9" s="2">
        <f>IF(('Wage &amp; Allowance Breakouts'!$B$36-$A$6-$A$7-$A$8)&gt;=0,'Wage &amp; Allowance Breakouts'!$B$36-$A$6-$A$7-$A$8,0)</f>
        <v>0</v>
      </c>
      <c r="B9" s="27">
        <f>$F9*$A$9</f>
        <v>0</v>
      </c>
      <c r="D9" s="17">
        <v>500001</v>
      </c>
      <c r="E9" s="13" t="s">
        <v>3</v>
      </c>
      <c r="F9" s="20">
        <v>0.3</v>
      </c>
      <c r="G9" s="2">
        <f>IF(($I$1-$G$6-$G$7-$G$8)&gt;=0,$I$1-$G$6-$G$7-$G$8,0)</f>
        <v>100002</v>
      </c>
      <c r="H9" s="27">
        <f>$F9*$G9</f>
        <v>30000.6</v>
      </c>
      <c r="J9" s="3"/>
    </row>
    <row r="10" spans="2:9" ht="12.75">
      <c r="B10" s="28">
        <f>SUM(B6:B9)</f>
        <v>0</v>
      </c>
      <c r="D10" s="6"/>
      <c r="E10" s="7"/>
      <c r="F10" s="20"/>
      <c r="H10" s="28">
        <f>SUM(H6:H9)</f>
        <v>85000.3</v>
      </c>
      <c r="I10" s="23" t="s">
        <v>6</v>
      </c>
    </row>
    <row r="11" spans="2:8" ht="13.5" thickBot="1">
      <c r="B11" s="3"/>
      <c r="D11" s="6"/>
      <c r="E11" s="7"/>
      <c r="F11" s="20"/>
      <c r="H11" s="3"/>
    </row>
    <row r="12" spans="4:6" ht="12.75">
      <c r="D12" s="26" t="s">
        <v>1</v>
      </c>
      <c r="E12" s="5"/>
      <c r="F12" s="21"/>
    </row>
    <row r="13" spans="1:8" ht="12.75">
      <c r="A13" s="2">
        <f>IF('Wage &amp; Allowance Breakouts'!$B$36&gt;=$E$13,$E$13,'Wage &amp; Allowance Breakouts'!$B$36)</f>
        <v>0</v>
      </c>
      <c r="B13" s="3">
        <f>$F13*$A$13</f>
        <v>0</v>
      </c>
      <c r="D13" s="12">
        <v>0</v>
      </c>
      <c r="E13" s="15">
        <v>180000</v>
      </c>
      <c r="F13" s="20">
        <v>0</v>
      </c>
      <c r="G13" s="2">
        <f>IF($I$1&gt;=$E$13,$E$13,$I$1)</f>
        <v>180000</v>
      </c>
      <c r="H13" s="3">
        <f>$F13*$G13</f>
        <v>0</v>
      </c>
    </row>
    <row r="14" spans="1:8" ht="12.75">
      <c r="A14" s="2">
        <f>IF(('Wage &amp; Allowance Breakouts'!$B$36-$A$13)&gt;=$E$14-$D$14,$E$14-$D$14,IF(AND(('Wage &amp; Allowance Breakouts'!$B$36-$A$13)&gt;=0,'Wage &amp; Allowance Breakouts'!$B$36-$A$13&lt;($E$14-$D$14)),'Wage &amp; Allowance Breakouts'!$B$36-$A$13,0))</f>
        <v>0</v>
      </c>
      <c r="B14" s="25">
        <f>$F14*$A$14</f>
        <v>0</v>
      </c>
      <c r="D14" s="9">
        <v>180001</v>
      </c>
      <c r="E14" s="15">
        <v>300000</v>
      </c>
      <c r="F14" s="20">
        <v>0.1</v>
      </c>
      <c r="G14" s="2">
        <f>IF(($I$1-$G$13)&gt;=$E$14-$D$14,$E$14-$D$14,IF(AND(($I$1-$G$13)&gt;=0,$I$1-$G$13&lt;($E$14-$D$14)),$I$1-$G$13,0))</f>
        <v>119999</v>
      </c>
      <c r="H14" s="25">
        <f>$F14*$G14</f>
        <v>11999.900000000001</v>
      </c>
    </row>
    <row r="15" spans="1:8" ht="12.75">
      <c r="A15" s="2">
        <f>IF(('Wage &amp; Allowance Breakouts'!$B$36-$A$14-$A13)&gt;=$E$15-$D$15,$E$15-$D$15,IF(AND(('Wage &amp; Allowance Breakouts'!$B$36-$A$14-$A$13)&gt;=0,'Wage &amp; Allowance Breakouts'!$B$36-$A$14-$A$13&lt;($E$15-$D$15)),'Wage &amp; Allowance Breakouts'!$B$36-$A$14-$A$13,0))</f>
        <v>0</v>
      </c>
      <c r="B15" s="25">
        <f>$F15*$A$15</f>
        <v>0</v>
      </c>
      <c r="D15" s="9">
        <v>300001</v>
      </c>
      <c r="E15" s="15">
        <v>500000</v>
      </c>
      <c r="F15" s="20">
        <v>0.2</v>
      </c>
      <c r="G15" s="2">
        <f>IF(($I$1-$G$14-$G13)&gt;=$E$15-$D$15,$E$15-$D$15,IF(AND(($I$1-$G$14-$G$13)&gt;=0,$I$1-$G$14-$G$13&lt;($E$15-$D$15)),$I$1-$G$14-$G$13,0))</f>
        <v>199999</v>
      </c>
      <c r="H15" s="25">
        <f>$F15*$G15</f>
        <v>39999.8</v>
      </c>
    </row>
    <row r="16" spans="1:8" ht="12.75">
      <c r="A16" s="2">
        <f>IF(('Wage &amp; Allowance Breakouts'!$B$36-$A$15-$A$14-$A$13)&gt;=0,'Wage &amp; Allowance Breakouts'!$B$36-$A$15-$A$14-$A$13,0)</f>
        <v>0</v>
      </c>
      <c r="B16" s="27">
        <f>$F16*$A$16</f>
        <v>0</v>
      </c>
      <c r="D16" s="9">
        <v>500001</v>
      </c>
      <c r="E16" s="13" t="s">
        <v>3</v>
      </c>
      <c r="F16" s="20">
        <v>0.3</v>
      </c>
      <c r="G16" s="2">
        <f>IF(($I$1-$G$13-$G$14-$G$15)&gt;=0,$I$1-$G$13-$G$14-$G$15,0)</f>
        <v>100002</v>
      </c>
      <c r="H16" s="27">
        <f>$F16*$G16</f>
        <v>30000.6</v>
      </c>
    </row>
    <row r="17" spans="2:9" ht="13.5" thickBot="1">
      <c r="B17" s="28">
        <f>SUM(B13:B16)</f>
        <v>0</v>
      </c>
      <c r="D17" s="6"/>
      <c r="E17" s="14"/>
      <c r="F17" s="20"/>
      <c r="H17" s="28">
        <f>SUM(H13:H16)</f>
        <v>82000.3</v>
      </c>
      <c r="I17" s="23" t="s">
        <v>7</v>
      </c>
    </row>
    <row r="18" spans="4:6" ht="12.75">
      <c r="D18" s="4"/>
      <c r="E18" s="5"/>
      <c r="F18" s="21"/>
    </row>
    <row r="19" spans="4:6" ht="12.75">
      <c r="D19" s="18" t="s">
        <v>2</v>
      </c>
      <c r="E19" s="7"/>
      <c r="F19" s="20"/>
    </row>
    <row r="20" spans="1:8" ht="12.75">
      <c r="A20" s="2">
        <f>IF('Wage &amp; Allowance Breakouts'!$B$36&gt;=$E$20,$E$20,'Wage &amp; Allowance Breakouts'!$B$36)</f>
        <v>0</v>
      </c>
      <c r="B20" s="3">
        <f>$F20*$A$20</f>
        <v>0</v>
      </c>
      <c r="D20" s="12">
        <v>0</v>
      </c>
      <c r="E20" s="15">
        <v>225000</v>
      </c>
      <c r="F20" s="20">
        <v>0</v>
      </c>
      <c r="G20" s="2">
        <f>IF($I$1&gt;=$E$20,$E$20,$I$1)</f>
        <v>225000</v>
      </c>
      <c r="H20" s="3">
        <f>$F20*$G20</f>
        <v>0</v>
      </c>
    </row>
    <row r="21" spans="1:8" ht="12.75">
      <c r="A21" s="25">
        <f>IF(('Wage &amp; Allowance Breakouts'!$B$36-$A$20)&gt;=$E$21-$D$21,$E$21-$D$21,IF(AND(('Wage &amp; Allowance Breakouts'!$B$36-$A$20)&gt;=0,'Wage &amp; Allowance Breakouts'!$B$36-$A$20&lt;($E$21-$D$21)),'Wage &amp; Allowance Breakouts'!$B$36-$A$20,0))</f>
        <v>0</v>
      </c>
      <c r="B21" s="25">
        <f>$F21*$A$21</f>
        <v>0</v>
      </c>
      <c r="D21" s="9">
        <v>225001</v>
      </c>
      <c r="E21" s="15">
        <v>300000</v>
      </c>
      <c r="F21" s="20">
        <v>0.1</v>
      </c>
      <c r="G21" s="25">
        <f>IF(($I$1-$G$20)&gt;=$E$21-$D$21,$E$21-$D$21,IF(AND(($I$1-$G$20)&gt;=0,$I$1-$G$20&lt;($E$21-$D$21)),$I$1-$G$20,0))</f>
        <v>74999</v>
      </c>
      <c r="H21" s="25">
        <f>$F21*$G21</f>
        <v>7499.900000000001</v>
      </c>
    </row>
    <row r="22" spans="1:8" ht="12.75">
      <c r="A22" s="2">
        <f>IF(('Wage &amp; Allowance Breakouts'!$B$36-$A$20-$A$21)&gt;=$E$22-$D$22,$E$22-$D$22,IF(AND(('Wage &amp; Allowance Breakouts'!$B$36-$A$20-$A$21)&gt;=0,'Wage &amp; Allowance Breakouts'!$B$36-$A$20-$A$21&lt;($E$22-$D$22)),'Wage &amp; Allowance Breakouts'!$B$36-$A$20-$A$21,0))</f>
        <v>0</v>
      </c>
      <c r="B22" s="25">
        <f>$F22*$A$22</f>
        <v>0</v>
      </c>
      <c r="D22" s="9">
        <v>300001</v>
      </c>
      <c r="E22" s="15">
        <v>500000</v>
      </c>
      <c r="F22" s="20">
        <v>0.2</v>
      </c>
      <c r="G22" s="2">
        <f>IF(($I$1-$G$20-$G21)&gt;=$E$22-$D$22,$E$22-$D$22,IF(AND(($I$1-$G$20-$G$21)&gt;=0,$I$1-$G$20-$G$21&lt;($E$22-$D$22)),$I$1-$G$20-$G$21,0))</f>
        <v>199999</v>
      </c>
      <c r="H22" s="25">
        <f>$F22*$G22</f>
        <v>39999.8</v>
      </c>
    </row>
    <row r="23" spans="1:8" ht="13.5" thickBot="1">
      <c r="A23" s="2">
        <f>IF(('Wage &amp; Allowance Breakouts'!$B$36-$A$20-$A$21-$A$22)&gt;=0,'Wage &amp; Allowance Breakouts'!$B$36-$A$20-$A$21-$A$22,0)</f>
        <v>0</v>
      </c>
      <c r="B23" s="27">
        <f>$F23*$A$23</f>
        <v>0</v>
      </c>
      <c r="D23" s="10">
        <v>500001</v>
      </c>
      <c r="E23" s="19" t="s">
        <v>3</v>
      </c>
      <c r="F23" s="22">
        <v>0.3</v>
      </c>
      <c r="G23" s="2">
        <f>IF(($I$1-$G$20-$G$21-$G$22)&gt;=0,$I$1-$G$20-$G$21-$G$22,0)</f>
        <v>100002</v>
      </c>
      <c r="H23" s="27">
        <f>$F23*$G23</f>
        <v>30000.6</v>
      </c>
    </row>
    <row r="24" spans="1:9" ht="13.5" thickBot="1">
      <c r="A24" s="98"/>
      <c r="B24" s="99">
        <f>SUM(B20:B23)</f>
        <v>0</v>
      </c>
      <c r="C24" s="98"/>
      <c r="H24" s="28">
        <f>SUM(H20:H23)</f>
        <v>77500.3</v>
      </c>
      <c r="I24" s="23" t="s">
        <v>8</v>
      </c>
    </row>
    <row r="25" ht="12.75">
      <c r="A25" s="23" t="s">
        <v>76</v>
      </c>
    </row>
    <row r="26" spans="1:2" ht="12.75">
      <c r="A26" s="97" t="s">
        <v>74</v>
      </c>
      <c r="B26" s="97">
        <f>'Wage &amp; Allowance Breakouts'!$B$39</f>
        <v>0</v>
      </c>
    </row>
    <row r="27" spans="1:2" ht="12.75">
      <c r="A27" s="1" t="s">
        <v>68</v>
      </c>
      <c r="B27" s="23" t="s">
        <v>5</v>
      </c>
    </row>
    <row r="28" spans="1:4" ht="12.75">
      <c r="A28" s="2">
        <f>IF('Wage &amp; Allowance Breakouts'!$B$39&gt;=$E$6,$E$6,'Wage &amp; Allowance Breakouts'!$B$39)</f>
        <v>0</v>
      </c>
      <c r="B28" s="3">
        <f>$F$6*$A$28</f>
        <v>0</v>
      </c>
      <c r="D28" s="2"/>
    </row>
    <row r="29" spans="1:4" ht="12.75">
      <c r="A29" s="2">
        <f>IF(('Wage &amp; Allowance Breakouts'!$B$39-$A$28)&gt;=($E$7-$D$7),$E$7-$D$7,IF(AND(('Wage &amp; Allowance Breakouts'!$B$39-$A$28)&gt;=0,'Wage &amp; Allowance Breakouts'!$B$39-$A$28&lt;($E$7-$D$7)),'Wage &amp; Allowance Breakouts'!$B$39-$A$28,0))</f>
        <v>0</v>
      </c>
      <c r="B29" s="25">
        <f>$F$7*$A$29</f>
        <v>0</v>
      </c>
      <c r="D29" s="2"/>
    </row>
    <row r="30" spans="1:2" ht="12.75">
      <c r="A30" s="2">
        <f>IF(('Wage &amp; Allowance Breakouts'!$B$39-$A$28-$A$29)&gt;=$E$8-$D$8,$E$8-$D$8,IF(AND(('Wage &amp; Allowance Breakouts'!$B$39-$A$28-$A$29)&gt;=0,'Wage &amp; Allowance Breakouts'!$B$39-$A$28-$A$29&lt;($E$8-$D$8)),'Wage &amp; Allowance Breakouts'!$B$39-$A$28-$A$29,0))</f>
        <v>0</v>
      </c>
      <c r="B30" s="2">
        <f>$F$8*$A$30</f>
        <v>0</v>
      </c>
    </row>
    <row r="31" spans="1:6" ht="12.75">
      <c r="A31" s="2">
        <f>IF(('Wage &amp; Allowance Breakouts'!$B$39-$A$28-$A$29-$A$30)&gt;=0,'Wage &amp; Allowance Breakouts'!$B$39-$A$28-$A$29-$A$30,0)</f>
        <v>0</v>
      </c>
      <c r="B31" s="27">
        <f>$F$9*$A$31</f>
        <v>0</v>
      </c>
      <c r="F31" s="2"/>
    </row>
    <row r="32" ht="12.75">
      <c r="B32" s="28">
        <f>SUM(B28:B31)</f>
        <v>0</v>
      </c>
    </row>
    <row r="33" ht="12.75">
      <c r="B33" s="3"/>
    </row>
    <row r="35" spans="1:2" ht="12.75">
      <c r="A35" s="2">
        <f>IF('Wage &amp; Allowance Breakouts'!$B$39&gt;=$E$13,$E$13,'Wage &amp; Allowance Breakouts'!$B$39)</f>
        <v>0</v>
      </c>
      <c r="B35" s="3">
        <f>$F$13*$A$35</f>
        <v>0</v>
      </c>
    </row>
    <row r="36" spans="1:2" ht="12.75">
      <c r="A36" s="2">
        <f>IF(('Wage &amp; Allowance Breakouts'!$B$39-$A$35)&gt;=$E$14-$D$14,$E$14-$D$14,IF(AND(('Wage &amp; Allowance Breakouts'!$B$39-$A$35)&gt;=0,'Wage &amp; Allowance Breakouts'!$B$39-$A$35&lt;($E$14-$D$14)),'Wage &amp; Allowance Breakouts'!$B$39-$A$35,0))</f>
        <v>0</v>
      </c>
      <c r="B36" s="25">
        <f>$F$14*$A$36</f>
        <v>0</v>
      </c>
    </row>
    <row r="37" spans="1:2" ht="12.75">
      <c r="A37" s="2">
        <f>IF(('Wage &amp; Allowance Breakouts'!$B$39-$A$36-$A$35)&gt;=$E$15-$D$15,$E$15-$D$15,IF(AND(('Wage &amp; Allowance Breakouts'!$B$39-$A$36-$A$35)&gt;=0,'Wage &amp; Allowance Breakouts'!$B$39-$A$36-$A$35&lt;($E$15-$D$15)),'Wage &amp; Allowance Breakouts'!$B$39-$A$36-$A$35,0))</f>
        <v>0</v>
      </c>
      <c r="B37" s="25">
        <f>$F$15*$A$37</f>
        <v>0</v>
      </c>
    </row>
    <row r="38" spans="1:2" ht="12.75">
      <c r="A38" s="2">
        <f>IF(('Wage &amp; Allowance Breakouts'!$B$39-$A$37-$A$36-$A$35)&gt;=0,'Wage &amp; Allowance Breakouts'!$B$39-$A$37-$A$36-$A$35,0)</f>
        <v>0</v>
      </c>
      <c r="B38" s="27">
        <f>$F$16*$A$38</f>
        <v>0</v>
      </c>
    </row>
    <row r="39" ht="12.75">
      <c r="B39" s="28">
        <f>SUM(B35:B38)</f>
        <v>0</v>
      </c>
    </row>
    <row r="42" spans="1:2" ht="12.75">
      <c r="A42" s="2">
        <f>IF('Wage &amp; Allowance Breakouts'!$B$39&gt;=$E$20,$E$20,'Wage &amp; Allowance Breakouts'!$B$39)</f>
        <v>0</v>
      </c>
      <c r="B42" s="3">
        <f>$F$20*$A$42</f>
        <v>0</v>
      </c>
    </row>
    <row r="43" spans="1:2" ht="12.75">
      <c r="A43" s="25">
        <f>IF(('Wage &amp; Allowance Breakouts'!$B$39-$A$42)&gt;=$E$21-$D$21,$E$21-$D$21,IF(AND(('Wage &amp; Allowance Breakouts'!$B$39-$A$42)&gt;=0,'Wage &amp; Allowance Breakouts'!$B$39-$A$42&lt;($E$21-$D$21)),'Wage &amp; Allowance Breakouts'!$B$39-$A$42,0))</f>
        <v>0</v>
      </c>
      <c r="B43" s="25">
        <f>$F$21*$A$43</f>
        <v>0</v>
      </c>
    </row>
    <row r="44" spans="1:2" ht="12.75">
      <c r="A44" s="2">
        <f>IF(('Wage &amp; Allowance Breakouts'!$B$39-$A$43-$A42)&gt;=$E$22-$D$22,$E$22-$D$22,IF(AND(('Wage &amp; Allowance Breakouts'!$B$39-$A$43-$A$42)&gt;=0,'Wage &amp; Allowance Breakouts'!$B$39-$A$43-$A$42&lt;($E$22-$D$22)),'Wage &amp; Allowance Breakouts'!$B$39-$A$43-$A$42,0))</f>
        <v>0</v>
      </c>
      <c r="B44" s="25">
        <f>$F$22*$A$44</f>
        <v>0</v>
      </c>
    </row>
    <row r="45" spans="1:2" ht="12.75">
      <c r="A45" s="2">
        <f>IF(('Wage &amp; Allowance Breakouts'!$B$39-$A$44-$A$43-$A$42)&gt;=0,'Wage &amp; Allowance Breakouts'!$B$39-$A$44-$A$43-$A$42,0)</f>
        <v>0</v>
      </c>
      <c r="B45" s="27">
        <f>$F$23*$A$45</f>
        <v>0</v>
      </c>
    </row>
    <row r="46" ht="12.75">
      <c r="B46" s="28">
        <f>SUM(B42:B45)</f>
        <v>0</v>
      </c>
    </row>
    <row r="47" ht="12.75">
      <c r="A47" s="1" t="s">
        <v>77</v>
      </c>
    </row>
    <row r="48" spans="1:2" ht="12.75">
      <c r="A48" s="97" t="s">
        <v>74</v>
      </c>
      <c r="B48" s="97">
        <f>'Wage &amp; Allowance Breakouts'!$H$34</f>
        <v>0</v>
      </c>
    </row>
    <row r="49" spans="1:2" ht="12.75">
      <c r="A49" s="1" t="s">
        <v>68</v>
      </c>
      <c r="B49" s="23" t="s">
        <v>5</v>
      </c>
    </row>
    <row r="50" spans="1:2" ht="12.75">
      <c r="A50" s="2">
        <f>IF('Wage &amp; Allowance Breakouts'!$H$34&gt;=$E$6,$E$6,'Wage &amp; Allowance Breakouts'!$H$34)</f>
        <v>0</v>
      </c>
      <c r="B50" s="3">
        <f>$F$6*$A$50</f>
        <v>0</v>
      </c>
    </row>
    <row r="51" spans="1:2" ht="12.75">
      <c r="A51" s="2">
        <f>IF(('Wage &amp; Allowance Breakouts'!$H$34-$A$50)&gt;=($E$7-$D$7),$E$7-$D$7,IF(AND(('Wage &amp; Allowance Breakouts'!$H$34-$A$50)&gt;=0,'Wage &amp; Allowance Breakouts'!$H$34-$A$50&lt;($E$7-$D$7)),'Wage &amp; Allowance Breakouts'!$H$34-$A$50,0))</f>
        <v>0</v>
      </c>
      <c r="B51" s="25">
        <f>$F$7*$A$51</f>
        <v>0</v>
      </c>
    </row>
    <row r="52" spans="1:2" ht="12.75">
      <c r="A52" s="2">
        <f>IF(('Wage &amp; Allowance Breakouts'!$H$34-$A$51-$A$50)&gt;=$E$8-$D$8,$E$8-$D$8,IF(AND(('Wage &amp; Allowance Breakouts'!$H$34-$A$51-$A$50)&gt;=0,'Wage &amp; Allowance Breakouts'!$H$34-$A$51-$A$50&lt;($E$8-$D$8)),'Wage &amp; Allowance Breakouts'!$H$34-$A$51-$A$50,0))</f>
        <v>0</v>
      </c>
      <c r="B52" s="2">
        <f>$F$8*$A$52</f>
        <v>0</v>
      </c>
    </row>
    <row r="53" spans="1:2" ht="12.75">
      <c r="A53" s="2">
        <f>IF(('Wage &amp; Allowance Breakouts'!$H$34-$A$52-A$51-$A$50)&gt;=0,'Wage &amp; Allowance Breakouts'!$H$34-$A$52-$A$51-$A$50,0)</f>
        <v>0</v>
      </c>
      <c r="B53" s="27">
        <f>$F$9*$A$53</f>
        <v>0</v>
      </c>
    </row>
    <row r="54" ht="12.75">
      <c r="B54" s="28">
        <f>SUM(B50:B53)</f>
        <v>0</v>
      </c>
    </row>
    <row r="55" ht="12.75">
      <c r="B55" s="3"/>
    </row>
    <row r="57" spans="1:2" ht="12.75">
      <c r="A57" s="2">
        <f>IF('Wage &amp; Allowance Breakouts'!$H$34&gt;=$E$13,$E$13,'Wage &amp; Allowance Breakouts'!$H$34)</f>
        <v>0</v>
      </c>
      <c r="B57" s="3">
        <f>$F$13*$A$57</f>
        <v>0</v>
      </c>
    </row>
    <row r="58" spans="1:2" ht="12.75">
      <c r="A58" s="2">
        <f>IF(('Wage &amp; Allowance Breakouts'!$H$34-$A$57)&gt;=$E$14-$D$14,$E$14-$D$14,IF(AND(('Wage &amp; Allowance Breakouts'!$H$34-$A$57)&gt;=0,'Wage &amp; Allowance Breakouts'!$H$34-$A$57&lt;($E$14-$D$14)),'Wage &amp; Allowance Breakouts'!$H$34-$A$57,0))</f>
        <v>0</v>
      </c>
      <c r="B58" s="25">
        <f>$F$14*$A$58</f>
        <v>0</v>
      </c>
    </row>
    <row r="59" spans="1:2" ht="12.75">
      <c r="A59" s="2">
        <f>IF(('Wage &amp; Allowance Breakouts'!$H$34-$A$58-$A$57)&gt;=$E$15-$D$15,$E$15-$D$15,IF(AND(('Wage &amp; Allowance Breakouts'!$H$34-$A$58-$A$57)&gt;=0,'Wage &amp; Allowance Breakouts'!$H$34-$A$58-$A$57&lt;($E$15-$D$15)),'Wage &amp; Allowance Breakouts'!$H$34-$A$58-$A$57,0))</f>
        <v>0</v>
      </c>
      <c r="B59" s="25">
        <f>$F$15*$A$59</f>
        <v>0</v>
      </c>
    </row>
    <row r="60" spans="1:2" ht="12.75">
      <c r="A60" s="2">
        <f>IF(('Wage &amp; Allowance Breakouts'!$H$34-$A$59-$A$58-$A$57-$A$56)&gt;=0,'Wage &amp; Allowance Breakouts'!$H$34-$A$59-$A58-$A$57-$A$56,0)</f>
        <v>0</v>
      </c>
      <c r="B60" s="27">
        <f>$F$16*$A$60</f>
        <v>0</v>
      </c>
    </row>
    <row r="61" ht="12.75">
      <c r="B61" s="28">
        <f>SUM(B57:B60)</f>
        <v>0</v>
      </c>
    </row>
    <row r="64" spans="1:2" ht="12.75">
      <c r="A64" s="2">
        <f>IF('Wage &amp; Allowance Breakouts'!$H$34&gt;=$E$20,$E$20,'Wage &amp; Allowance Breakouts'!$H$34)</f>
        <v>0</v>
      </c>
      <c r="B64" s="3">
        <f>$F$20*$A$64</f>
        <v>0</v>
      </c>
    </row>
    <row r="65" spans="1:2" ht="12.75">
      <c r="A65" s="25">
        <f>IF(('Wage &amp; Allowance Breakouts'!$H$34-$A$64)&gt;=$E$21-$D$21,$E$21-$D$21,IF(AND(('Wage &amp; Allowance Breakouts'!$H$34-$A$64)&gt;=0,'Wage &amp; Allowance Breakouts'!$H$34-$A$64&lt;($E$21-$D$21)),'Wage &amp; Allowance Breakouts'!$H$34-$A$64,0))</f>
        <v>0</v>
      </c>
      <c r="B65" s="25">
        <f>$F$21*$A$65</f>
        <v>0</v>
      </c>
    </row>
    <row r="66" spans="1:2" ht="12.75">
      <c r="A66" s="2">
        <f>IF(('Wage &amp; Allowance Breakouts'!$H$34-$A$65-$A$64)&gt;=$E$22-$D$22,$E$22-$D$22,IF(AND(('Wage &amp; Allowance Breakouts'!$H$34-$A$65-$A$64)&gt;=0,'Wage &amp; Allowance Breakouts'!$H$34-$A$65-$A$64&lt;($E$22-$D$22)),'Wage &amp; Allowance Breakouts'!$H$34-$A$65-$A$64,0))</f>
        <v>0</v>
      </c>
      <c r="B66" s="25">
        <f>$F$22*$A$66</f>
        <v>0</v>
      </c>
    </row>
    <row r="67" spans="1:2" ht="12.75">
      <c r="A67" s="2">
        <f>IF(('Wage &amp; Allowance Breakouts'!$H$34-$A$66-$A$65-$A$64)&gt;=0,'Wage &amp; Allowance Breakouts'!$H$34-$A$66-$A$65-$A$64,0)</f>
        <v>0</v>
      </c>
      <c r="B67" s="27">
        <f>$F$23*$A$67</f>
        <v>0</v>
      </c>
    </row>
    <row r="68" ht="12.75">
      <c r="B68" s="28">
        <f>SUM(B64:B67)</f>
        <v>0</v>
      </c>
    </row>
  </sheetData>
  <sheetProtection password="CC63" sheet="1"/>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Sheet5"/>
  <dimension ref="A1:J68"/>
  <sheetViews>
    <sheetView workbookViewId="0" topLeftCell="A1">
      <selection activeCell="E8" sqref="E8"/>
    </sheetView>
  </sheetViews>
  <sheetFormatPr defaultColWidth="9.140625" defaultRowHeight="12.75"/>
  <cols>
    <col min="1" max="1" width="30.421875" style="0" customWidth="1"/>
    <col min="2" max="2" width="20.7109375" style="0" customWidth="1"/>
    <col min="4" max="4" width="17.57421875" style="0" customWidth="1"/>
    <col min="5" max="5" width="15.7109375" style="0" customWidth="1"/>
    <col min="6" max="6" width="9.7109375" style="0" customWidth="1"/>
    <col min="7" max="7" width="17.8515625" style="0" customWidth="1"/>
    <col min="8" max="8" width="17.421875" style="0" customWidth="1"/>
    <col min="9" max="9" width="20.8515625" style="0" customWidth="1"/>
  </cols>
  <sheetData>
    <row r="1" spans="8:9" ht="13.5" thickBot="1">
      <c r="H1" s="24" t="s">
        <v>4</v>
      </c>
      <c r="I1" s="106">
        <v>600000</v>
      </c>
    </row>
    <row r="2" spans="1:9" ht="13.5" thickBot="1">
      <c r="A2" s="3"/>
      <c r="H2" s="3"/>
      <c r="I2" s="3"/>
    </row>
    <row r="3" spans="4:6" ht="12.75">
      <c r="D3" s="29" t="s">
        <v>79</v>
      </c>
      <c r="E3" s="30"/>
      <c r="F3" s="11"/>
    </row>
    <row r="4" spans="1:6" ht="12.75">
      <c r="A4" s="97" t="s">
        <v>69</v>
      </c>
      <c r="B4" s="97">
        <f>'Wage &amp; Allowance Breakouts'!$B$36</f>
        <v>0</v>
      </c>
      <c r="D4" s="6"/>
      <c r="E4" s="7"/>
      <c r="F4" s="8"/>
    </row>
    <row r="5" spans="1:10" ht="12.75">
      <c r="A5" s="1" t="s">
        <v>68</v>
      </c>
      <c r="B5" s="23" t="s">
        <v>5</v>
      </c>
      <c r="D5" s="18" t="s">
        <v>0</v>
      </c>
      <c r="E5" s="7"/>
      <c r="F5" s="8"/>
      <c r="H5" s="23" t="s">
        <v>5</v>
      </c>
      <c r="J5" s="3"/>
    </row>
    <row r="6" spans="1:9" ht="12.75">
      <c r="A6" s="2">
        <f>IF('Wage &amp; Allowance Breakouts'!$B$36&gt;=$E$6,$E$6,'Wage &amp; Allowance Breakouts'!$B$36)</f>
        <v>0</v>
      </c>
      <c r="B6" s="3">
        <f>$F6*$A$6</f>
        <v>0</v>
      </c>
      <c r="D6" s="16">
        <v>0</v>
      </c>
      <c r="E6" s="15">
        <v>100000</v>
      </c>
      <c r="F6" s="20">
        <v>0</v>
      </c>
      <c r="G6" s="2">
        <f>IF($I$1&gt;=$E$6,$E$6,$I$1)</f>
        <v>100000</v>
      </c>
      <c r="H6" s="3">
        <f>$F6*$G6</f>
        <v>0</v>
      </c>
      <c r="I6" s="3"/>
    </row>
    <row r="7" spans="1:8" ht="12.75">
      <c r="A7" s="2">
        <f>IF(('Wage &amp; Allowance Breakouts'!$B$36-$A$6)&gt;=($E$7-$D7),$E$7-$D$7,IF(AND(('Wage &amp; Allowance Breakouts'!$B$36-$A$6)&gt;=0,'Wage &amp; Allowance Breakouts'!$B$36-$A$6&lt;($E$7-$D$7)),'Wage &amp; Allowance Breakouts'!$B$36-$A$6,0))</f>
        <v>0</v>
      </c>
      <c r="B7" s="25">
        <f>$F7*$A$7</f>
        <v>0</v>
      </c>
      <c r="D7" s="17">
        <v>100001</v>
      </c>
      <c r="E7" s="15">
        <v>150000</v>
      </c>
      <c r="F7" s="20">
        <v>0.1</v>
      </c>
      <c r="G7" s="2">
        <f>IF(($I$1-$G$6)&gt;=($E$7-$D7),$E$7-$D$7,IF(AND(($I$1-$G$6)&gt;=0,$I$1-$G$6&lt;($E7-$D7)),$I$1-$G$6,0))</f>
        <v>49999</v>
      </c>
      <c r="H7" s="25">
        <f>$F7*$G7</f>
        <v>4999.900000000001</v>
      </c>
    </row>
    <row r="8" spans="1:8" ht="12.75">
      <c r="A8" s="2">
        <f>IF(('Wage &amp; Allowance Breakouts'!$B$36-$A$7-$A6)&gt;=$E$8-$D$8,$E$8-$D$8,IF(AND(('Wage &amp; Allowance Breakouts'!$B$36-$A$7-$A$6)&gt;=0,'Wage &amp; Allowance Breakouts'!$B$36-$A$7-$A$6&lt;($E$8-$D$8)),'Wage &amp; Allowance Breakouts'!$B$36-$A$7-$A$6,0))</f>
        <v>0</v>
      </c>
      <c r="B8" s="2">
        <f>$F8*$A$8</f>
        <v>0</v>
      </c>
      <c r="D8" s="17">
        <v>150001</v>
      </c>
      <c r="E8" s="15">
        <v>250000</v>
      </c>
      <c r="F8" s="20">
        <v>0.2</v>
      </c>
      <c r="G8" s="2">
        <f>IF(($I$1-$G$7-$G6)&gt;=$E$8-$D$8,$E$8-$D$8,IF(AND(($I$1-$G$7-$G$6)&gt;=0,$I$1-$G$7-$G$6&lt;($E$8-$D$8)),$I$1-$G$7-$G$6,0))</f>
        <v>99999</v>
      </c>
      <c r="H8" s="2">
        <f>$F8*$G8</f>
        <v>19999.800000000003</v>
      </c>
    </row>
    <row r="9" spans="1:10" ht="12.75">
      <c r="A9" s="2">
        <f>IF(('Wage &amp; Allowance Breakouts'!$B$36-$A$6-$A$7-$A$8)&gt;=0,'Wage &amp; Allowance Breakouts'!$B$36-$A$6-$A$7-$A$8,0)</f>
        <v>0</v>
      </c>
      <c r="B9" s="27">
        <f>$F9*$A$9</f>
        <v>0</v>
      </c>
      <c r="D9" s="17">
        <v>250001</v>
      </c>
      <c r="E9" s="13" t="s">
        <v>3</v>
      </c>
      <c r="F9" s="20">
        <v>0.3</v>
      </c>
      <c r="G9" s="2">
        <f>IF(($I$1-$G$6-$G$7-$G$8)&gt;=0,$I$1-$G$6-$G$7-$G$8,0)</f>
        <v>350002</v>
      </c>
      <c r="H9" s="27">
        <f>$F9*$G9</f>
        <v>105000.59999999999</v>
      </c>
      <c r="J9" s="3"/>
    </row>
    <row r="10" spans="2:9" ht="12.75">
      <c r="B10" s="28">
        <f>SUM(B6:B9)</f>
        <v>0</v>
      </c>
      <c r="D10" s="6"/>
      <c r="E10" s="7"/>
      <c r="F10" s="20"/>
      <c r="H10" s="28">
        <f>SUM(H6:H9)</f>
        <v>130000.29999999999</v>
      </c>
      <c r="I10" s="23" t="s">
        <v>6</v>
      </c>
    </row>
    <row r="11" spans="2:8" ht="13.5" thickBot="1">
      <c r="B11" s="3"/>
      <c r="D11" s="6"/>
      <c r="E11" s="7"/>
      <c r="F11" s="20"/>
      <c r="H11" s="3"/>
    </row>
    <row r="12" spans="4:6" ht="12.75">
      <c r="D12" s="26" t="s">
        <v>1</v>
      </c>
      <c r="E12" s="5"/>
      <c r="F12" s="21"/>
    </row>
    <row r="13" spans="1:8" ht="12.75">
      <c r="A13" s="2">
        <f>IF('Wage &amp; Allowance Breakouts'!$B$36&gt;=$E$13,$E$13,'Wage &amp; Allowance Breakouts'!$B$36)</f>
        <v>0</v>
      </c>
      <c r="B13" s="3">
        <f>$F13*$A$13</f>
        <v>0</v>
      </c>
      <c r="D13" s="12">
        <v>0</v>
      </c>
      <c r="E13" s="15">
        <v>135000</v>
      </c>
      <c r="F13" s="20">
        <v>0</v>
      </c>
      <c r="G13" s="2">
        <f>IF($I$1&gt;=$E$13,$E$13,$I$1)</f>
        <v>135000</v>
      </c>
      <c r="H13" s="3">
        <f>$F13*$G13</f>
        <v>0</v>
      </c>
    </row>
    <row r="14" spans="1:8" ht="12.75">
      <c r="A14" s="2">
        <f>IF(('Wage &amp; Allowance Breakouts'!$B$36-$A$13)&gt;=$E$14-$D$14,$E$14-$D$14,IF(AND(('Wage &amp; Allowance Breakouts'!$B$36-$A$13)&gt;=0,'Wage &amp; Allowance Breakouts'!$B$36-$A$13&lt;($E$14-$D$14)),'Wage &amp; Allowance Breakouts'!$B$36-$A$13,0))</f>
        <v>0</v>
      </c>
      <c r="B14" s="25">
        <f>$F14*$A$14</f>
        <v>0</v>
      </c>
      <c r="D14" s="9">
        <v>135001</v>
      </c>
      <c r="E14" s="15">
        <v>150000</v>
      </c>
      <c r="F14" s="20">
        <v>0.1</v>
      </c>
      <c r="G14" s="2">
        <f>IF(($I$1-$G$13)&gt;=$E$14-$D$14,$E$14-$D$14,IF(AND(($I$1-$G$13)&gt;=0,$I$1-$G$13&lt;($E$14-$D$14)),$I$1-$G$13,0))</f>
        <v>14999</v>
      </c>
      <c r="H14" s="25">
        <f>$F14*$G14</f>
        <v>1499.9</v>
      </c>
    </row>
    <row r="15" spans="1:8" ht="12.75">
      <c r="A15" s="2">
        <f>IF(('Wage &amp; Allowance Breakouts'!$B$36-$A$14-$A13)&gt;=$E$15-$D$15,$E$15-$D$15,IF(AND(('Wage &amp; Allowance Breakouts'!$B$36-$A$14-$A$13)&gt;=0,'Wage &amp; Allowance Breakouts'!$B$36-$A$14-$A$13&lt;($E$15-$D$15)),'Wage &amp; Allowance Breakouts'!$B$36-$A$14-$A$13,0))</f>
        <v>0</v>
      </c>
      <c r="B15" s="25">
        <f>$F15*$A$15</f>
        <v>0</v>
      </c>
      <c r="D15" s="9">
        <v>150001</v>
      </c>
      <c r="E15" s="15">
        <v>250000</v>
      </c>
      <c r="F15" s="20">
        <v>0.2</v>
      </c>
      <c r="G15" s="2">
        <f>IF(($I$1-$G$14-$G13)&gt;=$E$15-$D$15,$E$15-$D$15,IF(AND(($I$1-$G$14-$G$13)&gt;=0,$I$1-$G$14-$G$13&lt;($E$15-$D$15)),$I$1-$G$14-$G$13,0))</f>
        <v>99999</v>
      </c>
      <c r="H15" s="25">
        <f>$F15*$G15</f>
        <v>19999.800000000003</v>
      </c>
    </row>
    <row r="16" spans="1:8" ht="12.75">
      <c r="A16" s="2">
        <f>IF(('Wage &amp; Allowance Breakouts'!$B$36-$A$15-$A$14-$A$13)&gt;=0,'Wage &amp; Allowance Breakouts'!$B$36-$A$15-$A$14-$A$13,0)</f>
        <v>0</v>
      </c>
      <c r="B16" s="27">
        <f>$F16*$A$16</f>
        <v>0</v>
      </c>
      <c r="D16" s="9">
        <v>250001</v>
      </c>
      <c r="E16" s="13" t="s">
        <v>3</v>
      </c>
      <c r="F16" s="20">
        <v>0.3</v>
      </c>
      <c r="G16" s="2">
        <f>IF(($I$1-$G$13-$G$14-$G$15)&gt;=0,$I$1-$G$13-$G$14-$G$15,0)</f>
        <v>350002</v>
      </c>
      <c r="H16" s="27">
        <f>$F16*$G16</f>
        <v>105000.59999999999</v>
      </c>
    </row>
    <row r="17" spans="2:9" ht="13.5" thickBot="1">
      <c r="B17" s="28">
        <f>SUM(B13:B16)</f>
        <v>0</v>
      </c>
      <c r="D17" s="6"/>
      <c r="E17" s="14"/>
      <c r="F17" s="20"/>
      <c r="H17" s="28">
        <f>SUM(H13:H16)</f>
        <v>126500.29999999999</v>
      </c>
      <c r="I17" s="23" t="s">
        <v>7</v>
      </c>
    </row>
    <row r="18" spans="4:6" ht="12.75">
      <c r="D18" s="4"/>
      <c r="E18" s="5"/>
      <c r="F18" s="21"/>
    </row>
    <row r="19" spans="4:6" ht="12.75">
      <c r="D19" s="18" t="s">
        <v>2</v>
      </c>
      <c r="E19" s="7"/>
      <c r="F19" s="20"/>
    </row>
    <row r="20" spans="1:8" ht="12.75">
      <c r="A20" s="2">
        <f>IF('Wage &amp; Allowance Breakouts'!$B$36&gt;=$E$20,$E$20,'Wage &amp; Allowance Breakouts'!$B$36)</f>
        <v>0</v>
      </c>
      <c r="B20" s="3">
        <f>$F20*$A$20</f>
        <v>0</v>
      </c>
      <c r="D20" s="12">
        <v>0</v>
      </c>
      <c r="E20" s="15">
        <v>185000</v>
      </c>
      <c r="F20" s="20">
        <v>0</v>
      </c>
      <c r="G20" s="2">
        <f>IF($I$1&gt;=$E$20,$E$20,$I$1)</f>
        <v>185000</v>
      </c>
      <c r="H20" s="3">
        <f>$F20*$G20</f>
        <v>0</v>
      </c>
    </row>
    <row r="21" spans="1:8" ht="12.75">
      <c r="A21" s="25">
        <f>IF(('Wage &amp; Allowance Breakouts'!$B$36-$A$20)&gt;=$E$21-$D$21,$E$21-$D$21,IF(AND(('Wage &amp; Allowance Breakouts'!$B$36-$A$20)&gt;=0,'Wage &amp; Allowance Breakouts'!$B$36-$A$20&lt;($E$21-$D$21)),'Wage &amp; Allowance Breakouts'!$B$36-$A$20,0))</f>
        <v>0</v>
      </c>
      <c r="B21" s="25">
        <f>$F21*$A$21</f>
        <v>0</v>
      </c>
      <c r="D21" s="9">
        <v>0</v>
      </c>
      <c r="E21" s="15">
        <v>0</v>
      </c>
      <c r="F21" s="20">
        <v>0.1</v>
      </c>
      <c r="G21" s="25">
        <f>IF(($I$1-$G$20)&gt;=$E$21-$D$21,$E$21-$D$21,IF(AND(($I$1-$G$20)&gt;=0,$I$1-$G$20&lt;($E$21-$D$21)),$I$1-$G$20,0))</f>
        <v>0</v>
      </c>
      <c r="H21" s="25">
        <f>$F21*$G21</f>
        <v>0</v>
      </c>
    </row>
    <row r="22" spans="1:8" ht="12.75">
      <c r="A22" s="2">
        <f>IF(('Wage &amp; Allowance Breakouts'!$B$36-$A$20-$A$21)&gt;=$E$22-$D$22,$E$22-$D$22,IF(AND(('Wage &amp; Allowance Breakouts'!$B$36-$A$20-$A$21)&gt;=0,'Wage &amp; Allowance Breakouts'!$B$36-$A$20-$A$21&lt;($E$22-$D$22)),'Wage &amp; Allowance Breakouts'!$B$36-$A$20-$A$21,0))</f>
        <v>0</v>
      </c>
      <c r="B22" s="25">
        <f>$F22*$A$22</f>
        <v>0</v>
      </c>
      <c r="D22" s="9">
        <v>185001</v>
      </c>
      <c r="E22" s="15">
        <v>250000</v>
      </c>
      <c r="F22" s="20">
        <v>0.2</v>
      </c>
      <c r="G22" s="2">
        <f>IF(($I$1-$G$20-$G21)&gt;=$E$22-$D$22,$E$22-$D$22,IF(AND(($I$1-$G$20-$G$21)&gt;=0,$I$1-$G$20-$G$21&lt;($E$22-$D$22)),$I$1-$G$20-$G$21,0))</f>
        <v>64999</v>
      </c>
      <c r="H22" s="25">
        <f>$F22*$G22</f>
        <v>12999.800000000001</v>
      </c>
    </row>
    <row r="23" spans="1:8" ht="13.5" thickBot="1">
      <c r="A23" s="2">
        <f>IF(('Wage &amp; Allowance Breakouts'!$B$36-$A$20-$A$21-$A$22)&gt;=0,'Wage &amp; Allowance Breakouts'!$B$36-$A$20-$A$21-$A$22,0)</f>
        <v>0</v>
      </c>
      <c r="B23" s="27">
        <f>$F23*$A$23</f>
        <v>0</v>
      </c>
      <c r="D23" s="10">
        <v>250001</v>
      </c>
      <c r="E23" s="19" t="s">
        <v>3</v>
      </c>
      <c r="F23" s="22">
        <v>0.3</v>
      </c>
      <c r="G23" s="2">
        <f>IF(($I$1-$G$20-$G$21-$G$22)&gt;=0,$I$1-$G$20-$G$21-$G$22,0)</f>
        <v>350001</v>
      </c>
      <c r="H23" s="27">
        <f>$F23*$G23</f>
        <v>105000.3</v>
      </c>
    </row>
    <row r="24" spans="1:9" ht="13.5" thickBot="1">
      <c r="A24" s="98"/>
      <c r="B24" s="99">
        <f>SUM(B20:B23)</f>
        <v>0</v>
      </c>
      <c r="C24" s="98"/>
      <c r="H24" s="28">
        <f>SUM(H20:H23)</f>
        <v>118000.1</v>
      </c>
      <c r="I24" s="23" t="s">
        <v>8</v>
      </c>
    </row>
    <row r="25" ht="12.75">
      <c r="A25" s="23" t="s">
        <v>76</v>
      </c>
    </row>
    <row r="26" spans="1:2" ht="12.75">
      <c r="A26" s="97" t="s">
        <v>80</v>
      </c>
      <c r="B26" s="97">
        <f>'Wage &amp; Allowance Breakouts'!$B$39</f>
        <v>0</v>
      </c>
    </row>
    <row r="27" spans="1:2" ht="12.75">
      <c r="A27" s="1" t="s">
        <v>68</v>
      </c>
      <c r="B27" s="23" t="s">
        <v>5</v>
      </c>
    </row>
    <row r="28" spans="1:4" ht="12.75">
      <c r="A28" s="2">
        <f>IF('Wage &amp; Allowance Breakouts'!$B$39&gt;=$E$6,$E$6,'Wage &amp; Allowance Breakouts'!$B$39)</f>
        <v>0</v>
      </c>
      <c r="B28" s="3">
        <f>$F$6*$A$28</f>
        <v>0</v>
      </c>
      <c r="D28" s="2"/>
    </row>
    <row r="29" spans="1:4" ht="12.75">
      <c r="A29" s="2">
        <f>IF(('Wage &amp; Allowance Breakouts'!$B$39-$A$28)&gt;=($E$7-$D$7),$E$7-$D$7,IF(AND(('Wage &amp; Allowance Breakouts'!$B$39-$A$28)&gt;=0,'Wage &amp; Allowance Breakouts'!$B$39-$A$28&lt;($E$7-$D$7)),'Wage &amp; Allowance Breakouts'!$B$39-$A$28,0))</f>
        <v>0</v>
      </c>
      <c r="B29" s="25">
        <f>$F$7*$A$29</f>
        <v>0</v>
      </c>
      <c r="D29" s="2"/>
    </row>
    <row r="30" spans="1:2" ht="12.75">
      <c r="A30" s="2">
        <f>IF(('Wage &amp; Allowance Breakouts'!$B$39-$A$28-$A$29)&gt;=$E$8-$D$8,$E$8-$D$8,IF(AND(('Wage &amp; Allowance Breakouts'!$B$39-$A$28-$A$29)&gt;=0,'Wage &amp; Allowance Breakouts'!$B$39-$A$28-$A$29&lt;($E$8-$D$8)),'Wage &amp; Allowance Breakouts'!$B$39-$A$28-$A$29,0))</f>
        <v>0</v>
      </c>
      <c r="B30" s="2">
        <f>$F$8*$A$30</f>
        <v>0</v>
      </c>
    </row>
    <row r="31" spans="1:6" ht="12.75">
      <c r="A31" s="2">
        <f>IF(('Wage &amp; Allowance Breakouts'!$B$39-$A$28-$A$29-$A$30)&gt;=0,'Wage &amp; Allowance Breakouts'!$B$39-$A$28-$A$29-$A$30,0)</f>
        <v>0</v>
      </c>
      <c r="B31" s="27">
        <f>$F$9*$A$31</f>
        <v>0</v>
      </c>
      <c r="F31" s="2"/>
    </row>
    <row r="32" ht="12.75">
      <c r="B32" s="28">
        <f>SUM(B28:B31)</f>
        <v>0</v>
      </c>
    </row>
    <row r="33" ht="12.75">
      <c r="B33" s="3"/>
    </row>
    <row r="35" spans="1:2" ht="12.75">
      <c r="A35" s="2">
        <f>IF('Wage &amp; Allowance Breakouts'!$B$39&gt;=$E$13,$E$13,'Wage &amp; Allowance Breakouts'!$B$39)</f>
        <v>0</v>
      </c>
      <c r="B35" s="3">
        <f>$F$13*$A$35</f>
        <v>0</v>
      </c>
    </row>
    <row r="36" spans="1:2" ht="12.75">
      <c r="A36" s="2">
        <f>IF(('Wage &amp; Allowance Breakouts'!$B$39-$A$35)&gt;=$E$14-$D$14,$E$14-$D$14,IF(AND(('Wage &amp; Allowance Breakouts'!$B$39-$A$35)&gt;=0,'Wage &amp; Allowance Breakouts'!$B$39-$A$35&lt;($E$14-$D$14)),'Wage &amp; Allowance Breakouts'!$B$39-$A$35,0))</f>
        <v>0</v>
      </c>
      <c r="B36" s="25">
        <f>$F$14*$A$36</f>
        <v>0</v>
      </c>
    </row>
    <row r="37" spans="1:2" ht="12.75">
      <c r="A37" s="2">
        <f>IF(('Wage &amp; Allowance Breakouts'!$B$39-$A$36-$A$35)&gt;=$E$15-$D$15,$E$15-$D$15,IF(AND(('Wage &amp; Allowance Breakouts'!$B$39-$A$36-$A$35)&gt;=0,'Wage &amp; Allowance Breakouts'!$B$39-$A$36-$A$35&lt;($E$15-$D$15)),'Wage &amp; Allowance Breakouts'!$B$39-$A$36-$A$35,0))</f>
        <v>0</v>
      </c>
      <c r="B37" s="25">
        <f>$F$15*$A$37</f>
        <v>0</v>
      </c>
    </row>
    <row r="38" spans="1:2" ht="12.75">
      <c r="A38" s="2">
        <f>IF(('Wage &amp; Allowance Breakouts'!$B$39-$A$37-$A$36-$A$35)&gt;=0,'Wage &amp; Allowance Breakouts'!$B$39-$A$37-$A$36-$A$35,0)</f>
        <v>0</v>
      </c>
      <c r="B38" s="27">
        <f>$F$16*$A$38</f>
        <v>0</v>
      </c>
    </row>
    <row r="39" ht="12.75">
      <c r="B39" s="28">
        <f>SUM(B35:B38)</f>
        <v>0</v>
      </c>
    </row>
    <row r="42" spans="1:2" ht="12.75">
      <c r="A42" s="2">
        <f>IF('Wage &amp; Allowance Breakouts'!$B$39&gt;=$E$20,$E$20,'Wage &amp; Allowance Breakouts'!$B$39)</f>
        <v>0</v>
      </c>
      <c r="B42" s="3">
        <f>$F$20*$A$42</f>
        <v>0</v>
      </c>
    </row>
    <row r="43" spans="1:2" ht="12.75">
      <c r="A43" s="25">
        <f>IF(('Wage &amp; Allowance Breakouts'!$B$39-$A$42)&gt;=$E$21-$D$21,$E$21-$D$21,IF(AND(('Wage &amp; Allowance Breakouts'!$B$39-$A$42)&gt;=0,'Wage &amp; Allowance Breakouts'!$B$39-$A$42&lt;($E$21-$D$21)),'Wage &amp; Allowance Breakouts'!$B$39-$A$42,0))</f>
        <v>0</v>
      </c>
      <c r="B43" s="25">
        <f>$F$21*$A$43</f>
        <v>0</v>
      </c>
    </row>
    <row r="44" spans="1:2" ht="12.75">
      <c r="A44" s="2">
        <f>IF(('Wage &amp; Allowance Breakouts'!$B$39-$A$43-$A42)&gt;=$E$22-$D$22,$E$22-$D$22,IF(AND(('Wage &amp; Allowance Breakouts'!$B$39-$A$43-$A$42)&gt;=0,'Wage &amp; Allowance Breakouts'!$B$39-$A$43-$A$42&lt;($E$22-$D$22)),'Wage &amp; Allowance Breakouts'!$B$39-$A$43-$A$42,0))</f>
        <v>0</v>
      </c>
      <c r="B44" s="25">
        <f>$F$22*$A$44</f>
        <v>0</v>
      </c>
    </row>
    <row r="45" spans="1:2" ht="12.75">
      <c r="A45" s="2">
        <f>IF(('Wage &amp; Allowance Breakouts'!$B$39-$A$44-$A$43-$A$42)&gt;=0,'Wage &amp; Allowance Breakouts'!$B$39-$A$44-$A$43-$A$42,0)</f>
        <v>0</v>
      </c>
      <c r="B45" s="27">
        <f>$F$23*$A$45</f>
        <v>0</v>
      </c>
    </row>
    <row r="46" ht="12.75">
      <c r="B46" s="28">
        <f>SUM(B42:B45)</f>
        <v>0</v>
      </c>
    </row>
    <row r="47" ht="12.75">
      <c r="A47" s="1" t="s">
        <v>77</v>
      </c>
    </row>
    <row r="48" spans="1:2" ht="12.75">
      <c r="A48" s="97" t="s">
        <v>80</v>
      </c>
      <c r="B48" s="97">
        <f>'Wage &amp; Allowance Breakouts'!$H$34</f>
        <v>0</v>
      </c>
    </row>
    <row r="49" spans="1:2" ht="12.75">
      <c r="A49" s="1" t="s">
        <v>68</v>
      </c>
      <c r="B49" s="23" t="s">
        <v>5</v>
      </c>
    </row>
    <row r="50" spans="1:2" ht="12.75">
      <c r="A50" s="2">
        <f>IF('Wage &amp; Allowance Breakouts'!$H$34&gt;=$E$6,$E$6,'Wage &amp; Allowance Breakouts'!$H$34)</f>
        <v>0</v>
      </c>
      <c r="B50" s="3">
        <f>$F$6*$A$50</f>
        <v>0</v>
      </c>
    </row>
    <row r="51" spans="1:2" ht="12.75">
      <c r="A51" s="2">
        <f>IF(('Wage &amp; Allowance Breakouts'!$H$34-$A$50)&gt;=($E$7-$D$7),$E$7-$D$7,IF(AND(('Wage &amp; Allowance Breakouts'!$H$34-$A$50)&gt;=0,'Wage &amp; Allowance Breakouts'!$H$34-$A$50&lt;($E$7-$D$7)),'Wage &amp; Allowance Breakouts'!$H$34-$A$50,0))</f>
        <v>0</v>
      </c>
      <c r="B51" s="25">
        <f>$F$7*$A$51</f>
        <v>0</v>
      </c>
    </row>
    <row r="52" spans="1:2" ht="12.75">
      <c r="A52" s="2">
        <f>IF(('Wage &amp; Allowance Breakouts'!$H$34-$A$51-$A$50)&gt;=$E$8-$D$8,$E$8-$D$8,IF(AND(('Wage &amp; Allowance Breakouts'!$H$34-$A$51-$A$50)&gt;=0,'Wage &amp; Allowance Breakouts'!$H$34-$A$51-$A$50&lt;($E$8-$D$8)),'Wage &amp; Allowance Breakouts'!$H$34-$A$51-$A$50,0))</f>
        <v>0</v>
      </c>
      <c r="B52" s="2">
        <f>$F$8*$A$52</f>
        <v>0</v>
      </c>
    </row>
    <row r="53" spans="1:2" ht="12.75">
      <c r="A53" s="2">
        <f>IF(('Wage &amp; Allowance Breakouts'!$H$34-$A$52-A$51-$A$50)&gt;=0,'Wage &amp; Allowance Breakouts'!$H$34-$A$52-$A$51-$A$50,0)</f>
        <v>0</v>
      </c>
      <c r="B53" s="27">
        <f>$F$9*$A$53</f>
        <v>0</v>
      </c>
    </row>
    <row r="54" ht="12.75">
      <c r="B54" s="28">
        <f>SUM(B50:B53)</f>
        <v>0</v>
      </c>
    </row>
    <row r="55" ht="12.75">
      <c r="B55" s="3"/>
    </row>
    <row r="57" spans="1:2" ht="12.75">
      <c r="A57" s="2">
        <f>IF('Wage &amp; Allowance Breakouts'!$H$34&gt;=$E$13,$E$13,'Wage &amp; Allowance Breakouts'!$H$34)</f>
        <v>0</v>
      </c>
      <c r="B57" s="3">
        <f>$F$13*$A$57</f>
        <v>0</v>
      </c>
    </row>
    <row r="58" spans="1:2" ht="12.75">
      <c r="A58" s="2">
        <f>IF(('Wage &amp; Allowance Breakouts'!$H$34-$A$57)&gt;=$E$14-$D$14,$E$14-$D$14,IF(AND(('Wage &amp; Allowance Breakouts'!$H$34-$A$57)&gt;=0,'Wage &amp; Allowance Breakouts'!$H$34-$A$57&lt;($E$14-$D$14)),'Wage &amp; Allowance Breakouts'!$H$34-$A$57,0))</f>
        <v>0</v>
      </c>
      <c r="B58" s="25">
        <f>$F$14*$A$58</f>
        <v>0</v>
      </c>
    </row>
    <row r="59" spans="1:2" ht="12.75">
      <c r="A59" s="2">
        <f>IF(('Wage &amp; Allowance Breakouts'!$H$34-$A$58-$A$57)&gt;=$E$15-$D$15,$E$15-$D$15,IF(AND(('Wage &amp; Allowance Breakouts'!$H$34-$A$58-$A$57)&gt;=0,'Wage &amp; Allowance Breakouts'!$H$34-$A$58-$A$57&lt;($E$15-$D$15)),'Wage &amp; Allowance Breakouts'!$H$34-$A$58-$A$57,0))</f>
        <v>0</v>
      </c>
      <c r="B59" s="25">
        <f>$F$15*$A$59</f>
        <v>0</v>
      </c>
    </row>
    <row r="60" spans="1:2" ht="12.75">
      <c r="A60" s="2">
        <f>IF(('Wage &amp; Allowance Breakouts'!$H$34-$A$59-$A$58-$A$57-$A$56)&gt;=0,'Wage &amp; Allowance Breakouts'!$H$34-$A$59-$A58-$A$57-$A$56,0)</f>
        <v>0</v>
      </c>
      <c r="B60" s="27">
        <f>$F$16*$A$60</f>
        <v>0</v>
      </c>
    </row>
    <row r="61" ht="12.75">
      <c r="B61" s="28">
        <f>SUM(B57:B60)</f>
        <v>0</v>
      </c>
    </row>
    <row r="64" spans="1:2" ht="12.75">
      <c r="A64" s="2">
        <f>IF('Wage &amp; Allowance Breakouts'!$H$34&gt;=$E$20,$E$20,'Wage &amp; Allowance Breakouts'!$H$34)</f>
        <v>0</v>
      </c>
      <c r="B64" s="3">
        <f>$F$20*$A$64</f>
        <v>0</v>
      </c>
    </row>
    <row r="65" spans="1:2" ht="12.75">
      <c r="A65" s="25">
        <f>IF(('Wage &amp; Allowance Breakouts'!$H$34-$A$64)&gt;=$E$21-$D$21,$E$21-$D$21,IF(AND(('Wage &amp; Allowance Breakouts'!$H$34-$A$64)&gt;=0,'Wage &amp; Allowance Breakouts'!$H$34-$A$64&lt;($E$21-$D$21)),'Wage &amp; Allowance Breakouts'!$H$34-$A$64,0))</f>
        <v>0</v>
      </c>
      <c r="B65" s="25">
        <f>$F$21*$A$65</f>
        <v>0</v>
      </c>
    </row>
    <row r="66" spans="1:2" ht="12.75">
      <c r="A66" s="2">
        <f>IF(('Wage &amp; Allowance Breakouts'!$H$34-$A$65-$A$64)&gt;=$E$22-$D$22,$E$22-$D$22,IF(AND(('Wage &amp; Allowance Breakouts'!$H$34-$A$65-$A$64)&gt;=0,'Wage &amp; Allowance Breakouts'!$H$34-$A$65-$A$64&lt;($E$22-$D$22)),'Wage &amp; Allowance Breakouts'!$H$34-$A$65-$A$64,0))</f>
        <v>0</v>
      </c>
      <c r="B66" s="25">
        <f>$F$22*$A$66</f>
        <v>0</v>
      </c>
    </row>
    <row r="67" spans="1:2" ht="12.75">
      <c r="A67" s="2">
        <f>IF(('Wage &amp; Allowance Breakouts'!$H$34-$A$66-$A$65-$A$64)&gt;=0,'Wage &amp; Allowance Breakouts'!$H$34-$A$66-$A$65-$A$64,0)</f>
        <v>0</v>
      </c>
      <c r="B67" s="27">
        <f>$F$23*$A$67</f>
        <v>0</v>
      </c>
    </row>
    <row r="68" ht="12.75">
      <c r="B68" s="28">
        <f>SUM(B64:B67)</f>
        <v>0</v>
      </c>
    </row>
  </sheetData>
  <sheetProtection password="CC63" sheet="1" objects="1" scenarios="1"/>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codeName="Sheet6"/>
  <dimension ref="A1:J68"/>
  <sheetViews>
    <sheetView workbookViewId="0" topLeftCell="A1">
      <selection activeCell="E8" sqref="E8"/>
    </sheetView>
  </sheetViews>
  <sheetFormatPr defaultColWidth="9.140625" defaultRowHeight="12.75"/>
  <cols>
    <col min="1" max="1" width="30.421875" style="0" customWidth="1"/>
    <col min="2" max="2" width="20.7109375" style="0" customWidth="1"/>
    <col min="4" max="4" width="17.57421875" style="0" customWidth="1"/>
    <col min="5" max="5" width="15.7109375" style="0" customWidth="1"/>
    <col min="6" max="6" width="9.7109375" style="0" customWidth="1"/>
    <col min="7" max="7" width="17.8515625" style="0" customWidth="1"/>
    <col min="8" max="8" width="17.421875" style="0" customWidth="1"/>
    <col min="9" max="9" width="20.8515625" style="0" customWidth="1"/>
  </cols>
  <sheetData>
    <row r="1" spans="8:9" ht="13.5" thickBot="1">
      <c r="H1" s="24" t="s">
        <v>4</v>
      </c>
      <c r="I1" s="106">
        <v>600000</v>
      </c>
    </row>
    <row r="2" spans="1:9" ht="13.5" thickBot="1">
      <c r="A2" s="3"/>
      <c r="H2" s="3"/>
      <c r="I2" s="3"/>
    </row>
    <row r="3" spans="4:6" ht="12.75">
      <c r="D3" s="29" t="s">
        <v>81</v>
      </c>
      <c r="E3" s="30"/>
      <c r="F3" s="11"/>
    </row>
    <row r="4" spans="1:6" ht="12.75">
      <c r="A4" s="97" t="s">
        <v>69</v>
      </c>
      <c r="B4" s="97">
        <f>'Wage &amp; Allowance Breakouts'!$B$36</f>
        <v>0</v>
      </c>
      <c r="D4" s="6"/>
      <c r="E4" s="7"/>
      <c r="F4" s="8"/>
    </row>
    <row r="5" spans="1:10" ht="12.75">
      <c r="A5" s="1" t="s">
        <v>68</v>
      </c>
      <c r="B5" s="23" t="s">
        <v>5</v>
      </c>
      <c r="D5" s="18" t="s">
        <v>0</v>
      </c>
      <c r="E5" s="7"/>
      <c r="F5" s="8"/>
      <c r="H5" s="23" t="s">
        <v>5</v>
      </c>
      <c r="J5" s="3"/>
    </row>
    <row r="6" spans="1:9" ht="12.75">
      <c r="A6" s="2">
        <f>IF('Wage &amp; Allowance Breakouts'!$B$36&gt;=$E$6,$E$6,'Wage &amp; Allowance Breakouts'!$B$36)</f>
        <v>0</v>
      </c>
      <c r="B6" s="3">
        <f>$F6*$A$6</f>
        <v>0</v>
      </c>
      <c r="D6" s="16">
        <v>0</v>
      </c>
      <c r="E6" s="15">
        <v>100000</v>
      </c>
      <c r="F6" s="20">
        <v>0</v>
      </c>
      <c r="G6" s="2">
        <f>IF($I$1&gt;=$E$6,$E$6,$I$1)</f>
        <v>100000</v>
      </c>
      <c r="H6" s="3">
        <f>$F6*$G6</f>
        <v>0</v>
      </c>
      <c r="I6" s="3"/>
    </row>
    <row r="7" spans="1:8" ht="12.75">
      <c r="A7" s="2">
        <f>IF(('Wage &amp; Allowance Breakouts'!$B$36-$A$6)&gt;=($E$7-$D7),$E$7-$D$7,IF(AND(('Wage &amp; Allowance Breakouts'!$B$36-$A$6)&gt;=0,'Wage &amp; Allowance Breakouts'!$B$36-$A$6&lt;($E$7-$D$7)),'Wage &amp; Allowance Breakouts'!$B$36-$A$6,0))</f>
        <v>0</v>
      </c>
      <c r="B7" s="25">
        <f>$F7*$A$7</f>
        <v>0</v>
      </c>
      <c r="D7" s="17">
        <v>100001</v>
      </c>
      <c r="E7" s="15">
        <v>150000</v>
      </c>
      <c r="F7" s="20">
        <v>0.1</v>
      </c>
      <c r="G7" s="2">
        <f>IF(($I$1-$G$6)&gt;=($E$7-$D7),$E$7-$D$7,IF(AND(($I$1-$G$6)&gt;=0,$I$1-$G$6&lt;($E7-$D7)),$I$1-$G$6,0))</f>
        <v>49999</v>
      </c>
      <c r="H7" s="25">
        <f>$F7*$G7</f>
        <v>4999.900000000001</v>
      </c>
    </row>
    <row r="8" spans="1:8" ht="12.75">
      <c r="A8" s="2">
        <f>IF(('Wage &amp; Allowance Breakouts'!$B$36-$A$7-$A6)&gt;=$E$8-$D$8,$E$8-$D$8,IF(AND(('Wage &amp; Allowance Breakouts'!$B$36-$A$7-$A$6)&gt;=0,'Wage &amp; Allowance Breakouts'!$B$36-$A$7-$A$6&lt;($E$8-$D$8)),'Wage &amp; Allowance Breakouts'!$B$36-$A$7-$A$6,0))</f>
        <v>0</v>
      </c>
      <c r="B8" s="2">
        <f>$F8*$A$8</f>
        <v>0</v>
      </c>
      <c r="D8" s="17">
        <v>150001</v>
      </c>
      <c r="E8" s="15">
        <v>250000</v>
      </c>
      <c r="F8" s="20">
        <v>0.2</v>
      </c>
      <c r="G8" s="2">
        <f>IF(($I$1-$G$7-$G6)&gt;=$E$8-$D$8,$E$8-$D$8,IF(AND(($I$1-$G$7-$G$6)&gt;=0,$I$1-$G$7-$G$6&lt;($E$8-$D$8)),$I$1-$G$7-$G$6,0))</f>
        <v>99999</v>
      </c>
      <c r="H8" s="2">
        <f>$F8*$G8</f>
        <v>19999.800000000003</v>
      </c>
    </row>
    <row r="9" spans="1:10" ht="12.75">
      <c r="A9" s="2">
        <f>IF(('Wage &amp; Allowance Breakouts'!$B$36-$A$6-$A$7-$A$8)&gt;=0,'Wage &amp; Allowance Breakouts'!$B$36-$A$6-$A$7-$A$8,0)</f>
        <v>0</v>
      </c>
      <c r="B9" s="27">
        <f>$F9*$A$9</f>
        <v>0</v>
      </c>
      <c r="D9" s="17">
        <v>250001</v>
      </c>
      <c r="E9" s="13" t="s">
        <v>3</v>
      </c>
      <c r="F9" s="20">
        <v>0.3</v>
      </c>
      <c r="G9" s="2">
        <f>IF(($I$1-$G$6-$G$7-$G$8)&gt;=0,$I$1-$G$6-$G$7-$G$8,0)</f>
        <v>350002</v>
      </c>
      <c r="H9" s="27">
        <f>$F9*$G9</f>
        <v>105000.59999999999</v>
      </c>
      <c r="J9" s="3"/>
    </row>
    <row r="10" spans="2:9" ht="12.75">
      <c r="B10" s="28">
        <f>SUM(B6:B9)</f>
        <v>0</v>
      </c>
      <c r="D10" s="6"/>
      <c r="E10" s="7"/>
      <c r="F10" s="20"/>
      <c r="H10" s="28">
        <f>SUM(H6:H9)</f>
        <v>130000.29999999999</v>
      </c>
      <c r="I10" s="23" t="s">
        <v>6</v>
      </c>
    </row>
    <row r="11" spans="2:8" ht="13.5" thickBot="1">
      <c r="B11" s="3"/>
      <c r="D11" s="6"/>
      <c r="E11" s="7"/>
      <c r="F11" s="20"/>
      <c r="H11" s="3"/>
    </row>
    <row r="12" spans="4:6" ht="12.75">
      <c r="D12" s="26" t="s">
        <v>1</v>
      </c>
      <c r="E12" s="5"/>
      <c r="F12" s="21"/>
    </row>
    <row r="13" spans="1:8" ht="12.75">
      <c r="A13" s="2">
        <f>IF('Wage &amp; Allowance Breakouts'!$B$36&gt;=$E$13,$E$13,'Wage &amp; Allowance Breakouts'!$B$36)</f>
        <v>0</v>
      </c>
      <c r="B13" s="3">
        <f>$F13*$A$13</f>
        <v>0</v>
      </c>
      <c r="D13" s="12">
        <v>0</v>
      </c>
      <c r="E13" s="15">
        <v>135000</v>
      </c>
      <c r="F13" s="20">
        <v>0</v>
      </c>
      <c r="G13" s="2">
        <f>IF($I$1&gt;=$E$13,$E$13,$I$1)</f>
        <v>135000</v>
      </c>
      <c r="H13" s="3">
        <f>$F13*$G13</f>
        <v>0</v>
      </c>
    </row>
    <row r="14" spans="1:8" ht="12.75">
      <c r="A14" s="2">
        <f>IF(('Wage &amp; Allowance Breakouts'!$B$36-$A$13)&gt;=$E$14-$D$14,$E$14-$D$14,IF(AND(('Wage &amp; Allowance Breakouts'!$B$36-$A$13)&gt;=0,'Wage &amp; Allowance Breakouts'!$B$36-$A$13&lt;($E$14-$D$14)),'Wage &amp; Allowance Breakouts'!$B$36-$A$13,0))</f>
        <v>0</v>
      </c>
      <c r="B14" s="25">
        <f>$F14*$A$14</f>
        <v>0</v>
      </c>
      <c r="D14" s="9">
        <v>135001</v>
      </c>
      <c r="E14" s="15">
        <v>150000</v>
      </c>
      <c r="F14" s="20">
        <v>0.1</v>
      </c>
      <c r="G14" s="2">
        <f>IF(($I$1-$G$13)&gt;=$E$14-$D$14,$E$14-$D$14,IF(AND(($I$1-$G$13)&gt;=0,$I$1-$G$13&lt;($E$14-$D$14)),$I$1-$G$13,0))</f>
        <v>14999</v>
      </c>
      <c r="H14" s="25">
        <f>$F14*$G14</f>
        <v>1499.9</v>
      </c>
    </row>
    <row r="15" spans="1:8" ht="12.75">
      <c r="A15" s="2">
        <f>IF(('Wage &amp; Allowance Breakouts'!$B$36-$A$14-$A13)&gt;=$E$15-$D$15,$E$15-$D$15,IF(AND(('Wage &amp; Allowance Breakouts'!$B$36-$A$14-$A$13)&gt;=0,'Wage &amp; Allowance Breakouts'!$B$36-$A$14-$A$13&lt;($E$15-$D$15)),'Wage &amp; Allowance Breakouts'!$B$36-$A$14-$A$13,0))</f>
        <v>0</v>
      </c>
      <c r="B15" s="25">
        <f>$F15*$A$15</f>
        <v>0</v>
      </c>
      <c r="D15" s="9">
        <v>150001</v>
      </c>
      <c r="E15" s="15">
        <v>250000</v>
      </c>
      <c r="F15" s="20">
        <v>0.2</v>
      </c>
      <c r="G15" s="2">
        <f>IF(($I$1-$G$14-$G13)&gt;=$E$15-$D$15,$E$15-$D$15,IF(AND(($I$1-$G$14-$G$13)&gt;=0,$I$1-$G$14-$G$13&lt;($E$15-$D$15)),$I$1-$G$14-$G$13,0))</f>
        <v>99999</v>
      </c>
      <c r="H15" s="25">
        <f>$F15*$G15</f>
        <v>19999.800000000003</v>
      </c>
    </row>
    <row r="16" spans="1:8" ht="12.75">
      <c r="A16" s="2">
        <f>IF(('Wage &amp; Allowance Breakouts'!$B$36-$A$15-$A$14-$A$13)&gt;=0,'Wage &amp; Allowance Breakouts'!$B$36-$A$15-$A$14-$A$13,0)</f>
        <v>0</v>
      </c>
      <c r="B16" s="27">
        <f>$F16*$A$16</f>
        <v>0</v>
      </c>
      <c r="D16" s="9">
        <v>250001</v>
      </c>
      <c r="E16" s="13" t="s">
        <v>3</v>
      </c>
      <c r="F16" s="20">
        <v>0.3</v>
      </c>
      <c r="G16" s="2">
        <f>IF(($I$1-$G$13-$G$14-$G$15)&gt;=0,$I$1-$G$13-$G$14-$G$15,0)</f>
        <v>350002</v>
      </c>
      <c r="H16" s="27">
        <f>$F16*$G16</f>
        <v>105000.59999999999</v>
      </c>
    </row>
    <row r="17" spans="2:9" ht="13.5" thickBot="1">
      <c r="B17" s="28">
        <f>SUM(B13:B16)</f>
        <v>0</v>
      </c>
      <c r="D17" s="6"/>
      <c r="E17" s="14"/>
      <c r="F17" s="20"/>
      <c r="H17" s="28">
        <f>SUM(H13:H16)</f>
        <v>126500.29999999999</v>
      </c>
      <c r="I17" s="23" t="s">
        <v>7</v>
      </c>
    </row>
    <row r="18" spans="4:6" ht="12.75">
      <c r="D18" s="4"/>
      <c r="E18" s="5"/>
      <c r="F18" s="21"/>
    </row>
    <row r="19" spans="4:6" ht="12.75">
      <c r="D19" s="18" t="s">
        <v>2</v>
      </c>
      <c r="E19" s="7"/>
      <c r="F19" s="20"/>
    </row>
    <row r="20" spans="1:8" ht="12.75">
      <c r="A20" s="2">
        <f>IF('Wage &amp; Allowance Breakouts'!$B$36&gt;=$E$20,$E$20,'Wage &amp; Allowance Breakouts'!$B$36)</f>
        <v>0</v>
      </c>
      <c r="B20" s="3">
        <f>$F20*$A$20</f>
        <v>0</v>
      </c>
      <c r="D20" s="12">
        <v>0</v>
      </c>
      <c r="E20" s="15">
        <v>185000</v>
      </c>
      <c r="F20" s="20">
        <v>0</v>
      </c>
      <c r="G20" s="2">
        <f>IF($I$1&gt;=$E$20,$E$20,$I$1)</f>
        <v>185000</v>
      </c>
      <c r="H20" s="3">
        <f>$F20*$G20</f>
        <v>0</v>
      </c>
    </row>
    <row r="21" spans="1:8" ht="12.75">
      <c r="A21" s="25">
        <f>IF(('Wage &amp; Allowance Breakouts'!$B$36-$A$20)&gt;=$E$21-$D$21,$E$21-$D$21,IF(AND(('Wage &amp; Allowance Breakouts'!$B$36-$A$20)&gt;=0,'Wage &amp; Allowance Breakouts'!$B$36-$A$20&lt;($E$21-$D$21)),'Wage &amp; Allowance Breakouts'!$B$36-$A$20,0))</f>
        <v>0</v>
      </c>
      <c r="B21" s="25">
        <f>$F21*$A$21</f>
        <v>0</v>
      </c>
      <c r="D21" s="9">
        <v>0</v>
      </c>
      <c r="E21" s="15">
        <v>0</v>
      </c>
      <c r="F21" s="20">
        <v>0.1</v>
      </c>
      <c r="G21" s="25">
        <f>IF(($I$1-$G$20)&gt;=$E$21-$D$21,$E$21-$D$21,IF(AND(($I$1-$G$20)&gt;=0,$I$1-$G$20&lt;($E$21-$D$21)),$I$1-$G$20,0))</f>
        <v>0</v>
      </c>
      <c r="H21" s="25">
        <f>$F21*$G21</f>
        <v>0</v>
      </c>
    </row>
    <row r="22" spans="1:8" ht="12.75">
      <c r="A22" s="2">
        <f>IF(('Wage &amp; Allowance Breakouts'!$B$36-$A$20-$A$21)&gt;=$E$22-$D$22,$E$22-$D$22,IF(AND(('Wage &amp; Allowance Breakouts'!$B$36-$A$20-$A$21)&gt;=0,'Wage &amp; Allowance Breakouts'!$B$36-$A$20-$A$21&lt;($E$22-$D$22)),'Wage &amp; Allowance Breakouts'!$B$36-$A$20-$A$21,0))</f>
        <v>0</v>
      </c>
      <c r="B22" s="25">
        <f>$F22*$A$22</f>
        <v>0</v>
      </c>
      <c r="D22" s="9">
        <v>185001</v>
      </c>
      <c r="E22" s="15">
        <v>250000</v>
      </c>
      <c r="F22" s="20">
        <v>0.2</v>
      </c>
      <c r="G22" s="2">
        <f>IF(($I$1-$G$20-$G21)&gt;=$E$22-$D$22,$E$22-$D$22,IF(AND(($I$1-$G$20-$G$21)&gt;=0,$I$1-$G$20-$G$21&lt;($E$22-$D$22)),$I$1-$G$20-$G$21,0))</f>
        <v>64999</v>
      </c>
      <c r="H22" s="25">
        <f>$F22*$G22</f>
        <v>12999.800000000001</v>
      </c>
    </row>
    <row r="23" spans="1:8" ht="13.5" thickBot="1">
      <c r="A23" s="2">
        <f>IF(('Wage &amp; Allowance Breakouts'!$B$36-$A$20-$A$21-$A$22)&gt;=0,'Wage &amp; Allowance Breakouts'!$B$36-$A$20-$A$21-$A$22,0)</f>
        <v>0</v>
      </c>
      <c r="B23" s="27">
        <f>$F23*$A$23</f>
        <v>0</v>
      </c>
      <c r="D23" s="10">
        <v>250001</v>
      </c>
      <c r="E23" s="19" t="s">
        <v>3</v>
      </c>
      <c r="F23" s="22">
        <v>0.3</v>
      </c>
      <c r="G23" s="2">
        <f>IF(($I$1-$G$20-$G$21-$G$22)&gt;=0,$I$1-$G$20-$G$21-$G$22,0)</f>
        <v>350001</v>
      </c>
      <c r="H23" s="27">
        <f>$F23*$G23</f>
        <v>105000.3</v>
      </c>
    </row>
    <row r="24" spans="1:9" ht="13.5" thickBot="1">
      <c r="A24" s="98"/>
      <c r="B24" s="99">
        <f>SUM(B20:B23)</f>
        <v>0</v>
      </c>
      <c r="C24" s="98"/>
      <c r="H24" s="28">
        <f>SUM(H20:H23)</f>
        <v>118000.1</v>
      </c>
      <c r="I24" s="23" t="s">
        <v>8</v>
      </c>
    </row>
    <row r="25" ht="12.75">
      <c r="A25" s="23" t="s">
        <v>76</v>
      </c>
    </row>
    <row r="26" spans="1:2" ht="12.75">
      <c r="A26" s="97" t="s">
        <v>82</v>
      </c>
      <c r="B26" s="97">
        <f>'Wage &amp; Allowance Breakouts'!$B$39</f>
        <v>0</v>
      </c>
    </row>
    <row r="27" spans="1:2" ht="12.75">
      <c r="A27" s="1" t="s">
        <v>68</v>
      </c>
      <c r="B27" s="23" t="s">
        <v>5</v>
      </c>
    </row>
    <row r="28" spans="1:4" ht="12.75">
      <c r="A28" s="2">
        <f>IF('Wage &amp; Allowance Breakouts'!$B$39&gt;=$E$6,$E$6,'Wage &amp; Allowance Breakouts'!$B$39)</f>
        <v>0</v>
      </c>
      <c r="B28" s="3">
        <f>$F$6*$A$28</f>
        <v>0</v>
      </c>
      <c r="D28" s="2"/>
    </row>
    <row r="29" spans="1:4" ht="12.75">
      <c r="A29" s="2">
        <f>IF(('Wage &amp; Allowance Breakouts'!$B$39-$A$28)&gt;=($E$7-$D$7),$E$7-$D$7,IF(AND(('Wage &amp; Allowance Breakouts'!$B$39-$A$28)&gt;=0,'Wage &amp; Allowance Breakouts'!$B$39-$A$28&lt;($E$7-$D$7)),'Wage &amp; Allowance Breakouts'!$B$39-$A$28,0))</f>
        <v>0</v>
      </c>
      <c r="B29" s="25">
        <f>$F$7*$A$29</f>
        <v>0</v>
      </c>
      <c r="D29" s="2"/>
    </row>
    <row r="30" spans="1:2" ht="12.75">
      <c r="A30" s="2">
        <f>IF(('Wage &amp; Allowance Breakouts'!$B$39-$A$28-$A$29)&gt;=$E$8-$D$8,$E$8-$D$8,IF(AND(('Wage &amp; Allowance Breakouts'!$B$39-$A$28-$A$29)&gt;=0,'Wage &amp; Allowance Breakouts'!$B$39-$A$28-$A$29&lt;($E$8-$D$8)),'Wage &amp; Allowance Breakouts'!$B$39-$A$28-$A$29,0))</f>
        <v>0</v>
      </c>
      <c r="B30" s="2">
        <f>$F$8*$A$30</f>
        <v>0</v>
      </c>
    </row>
    <row r="31" spans="1:6" ht="12.75">
      <c r="A31" s="2">
        <f>IF(('Wage &amp; Allowance Breakouts'!$B$39-$A$28-$A$29-$A$30)&gt;=0,'Wage &amp; Allowance Breakouts'!$B$39-$A$28-$A$29-$A$30,0)</f>
        <v>0</v>
      </c>
      <c r="B31" s="27">
        <f>$F$9*$A$31</f>
        <v>0</v>
      </c>
      <c r="F31" s="2"/>
    </row>
    <row r="32" ht="12.75">
      <c r="B32" s="28">
        <f>SUM(B28:B31)</f>
        <v>0</v>
      </c>
    </row>
    <row r="33" ht="12.75">
      <c r="B33" s="3"/>
    </row>
    <row r="35" spans="1:2" ht="12.75">
      <c r="A35" s="2">
        <f>IF('Wage &amp; Allowance Breakouts'!$B$39&gt;=$E$13,$E$13,'Wage &amp; Allowance Breakouts'!$B$39)</f>
        <v>0</v>
      </c>
      <c r="B35" s="3">
        <f>$F$13*$A$35</f>
        <v>0</v>
      </c>
    </row>
    <row r="36" spans="1:2" ht="12.75">
      <c r="A36" s="2">
        <f>IF(('Wage &amp; Allowance Breakouts'!$B$39-$A$35)&gt;=$E$14-$D$14,$E$14-$D$14,IF(AND(('Wage &amp; Allowance Breakouts'!$B$39-$A$35)&gt;=0,'Wage &amp; Allowance Breakouts'!$B$39-$A$35&lt;($E$14-$D$14)),'Wage &amp; Allowance Breakouts'!$B$39-$A$35,0))</f>
        <v>0</v>
      </c>
      <c r="B36" s="25">
        <f>$F$14*$A$36</f>
        <v>0</v>
      </c>
    </row>
    <row r="37" spans="1:2" ht="12.75">
      <c r="A37" s="2">
        <f>IF(('Wage &amp; Allowance Breakouts'!$B$39-$A$36-$A$35)&gt;=$E$15-$D$15,$E$15-$D$15,IF(AND(('Wage &amp; Allowance Breakouts'!$B$39-$A$36-$A$35)&gt;=0,'Wage &amp; Allowance Breakouts'!$B$39-$A$36-$A$35&lt;($E$15-$D$15)),'Wage &amp; Allowance Breakouts'!$B$39-$A$36-$A$35,0))</f>
        <v>0</v>
      </c>
      <c r="B37" s="25">
        <f>$F$15*$A$37</f>
        <v>0</v>
      </c>
    </row>
    <row r="38" spans="1:2" ht="12.75">
      <c r="A38" s="2">
        <f>IF(('Wage &amp; Allowance Breakouts'!$B$39-$A$37-$A$36-$A$35)&gt;=0,'Wage &amp; Allowance Breakouts'!$B$39-$A$37-$A$36-$A$35,0)</f>
        <v>0</v>
      </c>
      <c r="B38" s="27">
        <f>$F$16*$A$38</f>
        <v>0</v>
      </c>
    </row>
    <row r="39" ht="12.75">
      <c r="B39" s="28">
        <f>SUM(B35:B38)</f>
        <v>0</v>
      </c>
    </row>
    <row r="42" spans="1:2" ht="12.75">
      <c r="A42" s="2">
        <f>IF('Wage &amp; Allowance Breakouts'!$B$39&gt;=$E$20,$E$20,'Wage &amp; Allowance Breakouts'!$B$39)</f>
        <v>0</v>
      </c>
      <c r="B42" s="3">
        <f>$F$20*$A$42</f>
        <v>0</v>
      </c>
    </row>
    <row r="43" spans="1:2" ht="12.75">
      <c r="A43" s="25">
        <f>IF(('Wage &amp; Allowance Breakouts'!$B$39-$A$42)&gt;=$E$21-$D$21,$E$21-$D$21,IF(AND(('Wage &amp; Allowance Breakouts'!$B$39-$A$42)&gt;=0,'Wage &amp; Allowance Breakouts'!$B$39-$A$42&lt;($E$21-$D$21)),'Wage &amp; Allowance Breakouts'!$B$39-$A$42,0))</f>
        <v>0</v>
      </c>
      <c r="B43" s="25">
        <f>$F$21*$A$43</f>
        <v>0</v>
      </c>
    </row>
    <row r="44" spans="1:2" ht="12.75">
      <c r="A44" s="2">
        <f>IF(('Wage &amp; Allowance Breakouts'!$B$39-$A$43-$A42)&gt;=$E$22-$D$22,$E$22-$D$22,IF(AND(('Wage &amp; Allowance Breakouts'!$B$39-$A$43-$A$42)&gt;=0,'Wage &amp; Allowance Breakouts'!$B$39-$A$43-$A$42&lt;($E$22-$D$22)),'Wage &amp; Allowance Breakouts'!$B$39-$A$43-$A$42,0))</f>
        <v>0</v>
      </c>
      <c r="B44" s="25">
        <f>$F$22*$A$44</f>
        <v>0</v>
      </c>
    </row>
    <row r="45" spans="1:2" ht="12.75">
      <c r="A45" s="2">
        <f>IF(('Wage &amp; Allowance Breakouts'!$B$39-$A$44-$A$43-$A$42)&gt;=0,'Wage &amp; Allowance Breakouts'!$B$39-$A$44-$A$43-$A$42,0)</f>
        <v>0</v>
      </c>
      <c r="B45" s="27">
        <f>$F$23*$A$45</f>
        <v>0</v>
      </c>
    </row>
    <row r="46" ht="12.75">
      <c r="B46" s="28">
        <f>SUM(B42:B45)</f>
        <v>0</v>
      </c>
    </row>
    <row r="47" ht="12.75">
      <c r="A47" s="1" t="s">
        <v>77</v>
      </c>
    </row>
    <row r="48" spans="1:2" ht="12.75">
      <c r="A48" s="97" t="s">
        <v>82</v>
      </c>
      <c r="B48" s="97">
        <f>'Wage &amp; Allowance Breakouts'!$H$34</f>
        <v>0</v>
      </c>
    </row>
    <row r="49" spans="1:2" ht="12.75">
      <c r="A49" s="1" t="s">
        <v>68</v>
      </c>
      <c r="B49" s="23" t="s">
        <v>5</v>
      </c>
    </row>
    <row r="50" spans="1:2" ht="12.75">
      <c r="A50" s="2">
        <f>IF('Wage &amp; Allowance Breakouts'!$H$34&gt;=$E$6,$E$6,'Wage &amp; Allowance Breakouts'!$H$34)</f>
        <v>0</v>
      </c>
      <c r="B50" s="3">
        <f>$F$6*$A$50</f>
        <v>0</v>
      </c>
    </row>
    <row r="51" spans="1:2" ht="12.75">
      <c r="A51" s="2">
        <f>IF(('Wage &amp; Allowance Breakouts'!$H$34-$A$50)&gt;=($E$7-$D$7),$E$7-$D$7,IF(AND(('Wage &amp; Allowance Breakouts'!$H$34-$A$50)&gt;=0,'Wage &amp; Allowance Breakouts'!$H$34-$A$50&lt;($E$7-$D$7)),'Wage &amp; Allowance Breakouts'!$H$34-$A$50,0))</f>
        <v>0</v>
      </c>
      <c r="B51" s="25">
        <f>$F$7*$A$51</f>
        <v>0</v>
      </c>
    </row>
    <row r="52" spans="1:2" ht="12.75">
      <c r="A52" s="2">
        <f>IF(('Wage &amp; Allowance Breakouts'!$H$34-$A$51-$A$50)&gt;=$E$8-$D$8,$E$8-$D$8,IF(AND(('Wage &amp; Allowance Breakouts'!$H$34-$A$51-$A$50)&gt;=0,'Wage &amp; Allowance Breakouts'!$H$34-$A$51-$A$50&lt;($E$8-$D$8)),'Wage &amp; Allowance Breakouts'!$H$34-$A$51-$A$50,0))</f>
        <v>0</v>
      </c>
      <c r="B52" s="2">
        <f>$F$8*$A$52</f>
        <v>0</v>
      </c>
    </row>
    <row r="53" spans="1:2" ht="12.75">
      <c r="A53" s="2">
        <f>IF(('Wage &amp; Allowance Breakouts'!$H$34-$A$52-A$51-$A$50)&gt;=0,'Wage &amp; Allowance Breakouts'!$H$34-$A$52-$A$51-$A$50,0)</f>
        <v>0</v>
      </c>
      <c r="B53" s="27">
        <f>$F$9*$A$53</f>
        <v>0</v>
      </c>
    </row>
    <row r="54" ht="12.75">
      <c r="B54" s="28">
        <f>SUM(B50:B53)</f>
        <v>0</v>
      </c>
    </row>
    <row r="55" ht="12.75">
      <c r="B55" s="3"/>
    </row>
    <row r="57" spans="1:2" ht="12.75">
      <c r="A57" s="2">
        <f>IF('Wage &amp; Allowance Breakouts'!$H$34&gt;=$E$13,$E$13,'Wage &amp; Allowance Breakouts'!$H$34)</f>
        <v>0</v>
      </c>
      <c r="B57" s="3">
        <f>$F$13*$A$57</f>
        <v>0</v>
      </c>
    </row>
    <row r="58" spans="1:2" ht="12.75">
      <c r="A58" s="2">
        <f>IF(('Wage &amp; Allowance Breakouts'!$H$34-$A$57)&gt;=$E$14-$D$14,$E$14-$D$14,IF(AND(('Wage &amp; Allowance Breakouts'!$H$34-$A$57)&gt;=0,'Wage &amp; Allowance Breakouts'!$H$34-$A$57&lt;($E$14-$D$14)),'Wage &amp; Allowance Breakouts'!$H$34-$A$57,0))</f>
        <v>0</v>
      </c>
      <c r="B58" s="25">
        <f>$F$14*$A$58</f>
        <v>0</v>
      </c>
    </row>
    <row r="59" spans="1:2" ht="12.75">
      <c r="A59" s="2">
        <f>IF(('Wage &amp; Allowance Breakouts'!$H$34-$A$58-$A$57)&gt;=$E$15-$D$15,$E$15-$D$15,IF(AND(('Wage &amp; Allowance Breakouts'!$H$34-$A$58-$A$57)&gt;=0,'Wage &amp; Allowance Breakouts'!$H$34-$A$58-$A$57&lt;($E$15-$D$15)),'Wage &amp; Allowance Breakouts'!$H$34-$A$58-$A$57,0))</f>
        <v>0</v>
      </c>
      <c r="B59" s="25">
        <f>$F$15*$A$59</f>
        <v>0</v>
      </c>
    </row>
    <row r="60" spans="1:2" ht="12.75">
      <c r="A60" s="2">
        <f>IF(('Wage &amp; Allowance Breakouts'!$H$34-$A$59-$A$58-$A$57-$A$56)&gt;=0,'Wage &amp; Allowance Breakouts'!$H$34-$A$59-$A58-$A$57-$A$56,0)</f>
        <v>0</v>
      </c>
      <c r="B60" s="27">
        <f>$F$16*$A$60</f>
        <v>0</v>
      </c>
    </row>
    <row r="61" ht="12.75">
      <c r="B61" s="28">
        <f>SUM(B57:B60)</f>
        <v>0</v>
      </c>
    </row>
    <row r="64" spans="1:2" ht="12.75">
      <c r="A64" s="2">
        <f>IF('Wage &amp; Allowance Breakouts'!$H$34&gt;=$E$20,$E$20,'Wage &amp; Allowance Breakouts'!$H$34)</f>
        <v>0</v>
      </c>
      <c r="B64" s="3">
        <f>$F$20*$A$64</f>
        <v>0</v>
      </c>
    </row>
    <row r="65" spans="1:2" ht="12.75">
      <c r="A65" s="25">
        <f>IF(('Wage &amp; Allowance Breakouts'!$H$34-$A$64)&gt;=$E$21-$D$21,$E$21-$D$21,IF(AND(('Wage &amp; Allowance Breakouts'!$H$34-$A$64)&gt;=0,'Wage &amp; Allowance Breakouts'!$H$34-$A$64&lt;($E$21-$D$21)),'Wage &amp; Allowance Breakouts'!$H$34-$A$64,0))</f>
        <v>0</v>
      </c>
      <c r="B65" s="25">
        <f>$F$21*$A$65</f>
        <v>0</v>
      </c>
    </row>
    <row r="66" spans="1:2" ht="12.75">
      <c r="A66" s="2">
        <f>IF(('Wage &amp; Allowance Breakouts'!$H$34-$A$65-$A$64)&gt;=$E$22-$D$22,$E$22-$D$22,IF(AND(('Wage &amp; Allowance Breakouts'!$H$34-$A$65-$A$64)&gt;=0,'Wage &amp; Allowance Breakouts'!$H$34-$A$65-$A$64&lt;($E$22-$D$22)),'Wage &amp; Allowance Breakouts'!$H$34-$A$65-$A$64,0))</f>
        <v>0</v>
      </c>
      <c r="B66" s="25">
        <f>$F$22*$A$66</f>
        <v>0</v>
      </c>
    </row>
    <row r="67" spans="1:2" ht="12.75">
      <c r="A67" s="2">
        <f>IF(('Wage &amp; Allowance Breakouts'!$H$34-$A$66-$A$65-$A$64)&gt;=0,'Wage &amp; Allowance Breakouts'!$H$34-$A$66-$A$65-$A$64,0)</f>
        <v>0</v>
      </c>
      <c r="B67" s="27">
        <f>$F$23*$A$67</f>
        <v>0</v>
      </c>
    </row>
    <row r="68" ht="12.75">
      <c r="B68" s="28">
        <f>SUM(B64:B67)</f>
        <v>0</v>
      </c>
    </row>
  </sheetData>
  <sheetProtection password="CC63" sheet="1" objects="1" scenario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Vimlan Tax Services,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Milan Madhani</dc:creator>
  <cp:keywords/>
  <dc:description/>
  <cp:lastModifiedBy>Milan Madhani</cp:lastModifiedBy>
  <cp:lastPrinted>2011-04-26T18:34:37Z</cp:lastPrinted>
  <dcterms:created xsi:type="dcterms:W3CDTF">2010-04-21T15:20:03Z</dcterms:created>
  <dcterms:modified xsi:type="dcterms:W3CDTF">2011-06-23T21:38:11Z</dcterms:modified>
  <cp:category/>
  <cp:version/>
  <cp:contentType/>
  <cp:contentStatus/>
</cp:coreProperties>
</file>